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2DC955D6-6D82-4466-9CEB-DBB026EF0F29}" xr6:coauthVersionLast="40" xr6:coauthVersionMax="40" xr10:uidLastSave="{00000000-0000-0000-0000-000000000000}"/>
  <bookViews>
    <workbookView xWindow="0" yWindow="0" windowWidth="13670" windowHeight="5550" xr2:uid="{495D3B54-77F9-4087-BE9E-15490A5BD67B}"/>
  </bookViews>
  <sheets>
    <sheet name="Infographic" sheetId="2" r:id="rId1"/>
    <sheet name="OverDrive Statistics" sheetId="1" r:id="rId2"/>
    <sheet name="Biblioboard Statistics" sheetId="5" r:id="rId3"/>
    <sheet name="Monthly OD Holds by System" sheetId="3" r:id="rId4"/>
    <sheet name="Simultaneous Use Circ" sheetId="4" r:id="rId5"/>
  </sheets>
  <calcPr calcId="191029"/>
</workbook>
</file>

<file path=xl/calcChain.xml><?xml version="1.0" encoding="utf-8"?>
<calcChain xmlns="http://schemas.openxmlformats.org/spreadsheetml/2006/main">
  <c r="A40" i="2" l="1"/>
  <c r="A32" i="2"/>
  <c r="C32" i="2"/>
  <c r="J31" i="2"/>
  <c r="H31" i="2"/>
  <c r="E32" i="2"/>
  <c r="E21" i="2"/>
  <c r="C21" i="2"/>
  <c r="A21" i="2"/>
  <c r="N20" i="3" l="1"/>
  <c r="B59" i="1" l="1"/>
  <c r="M35" i="1"/>
  <c r="M30" i="1"/>
  <c r="M34" i="1"/>
  <c r="M29" i="1"/>
  <c r="M33" i="1"/>
  <c r="M28" i="1"/>
  <c r="L31" i="2" l="1"/>
  <c r="B58" i="1" l="1"/>
  <c r="L34" i="1"/>
  <c r="L29" i="1"/>
  <c r="L33" i="1"/>
  <c r="L28" i="1"/>
  <c r="B57" i="1" l="1"/>
  <c r="K34" i="1"/>
  <c r="K29" i="1"/>
  <c r="K33" i="1"/>
  <c r="K28" i="1"/>
  <c r="K5" i="5" l="1"/>
  <c r="K7" i="5" l="1"/>
  <c r="K4" i="5" l="1"/>
  <c r="K6" i="5"/>
  <c r="K3" i="5"/>
  <c r="B52" i="1" l="1"/>
  <c r="F34" i="1" l="1"/>
  <c r="F29" i="1"/>
  <c r="F33" i="1"/>
  <c r="F28" i="1"/>
  <c r="E37" i="1" l="1"/>
  <c r="F37" i="1"/>
  <c r="G37" i="1"/>
  <c r="H37" i="1"/>
  <c r="I37" i="1"/>
  <c r="J37" i="1"/>
  <c r="K37" i="1"/>
  <c r="L37" i="1"/>
  <c r="M37" i="1"/>
  <c r="D37" i="1"/>
  <c r="C32" i="1" l="1"/>
  <c r="D32" i="1"/>
  <c r="E32" i="1"/>
  <c r="F32" i="1"/>
  <c r="G32" i="1"/>
  <c r="H32" i="1"/>
  <c r="I32" i="1"/>
  <c r="J32" i="1"/>
  <c r="K32" i="1"/>
  <c r="L32" i="1"/>
  <c r="B32" i="1"/>
  <c r="C27" i="1"/>
  <c r="D27" i="1"/>
  <c r="E27" i="1"/>
  <c r="F27" i="1"/>
  <c r="G27" i="1"/>
  <c r="H27" i="1"/>
  <c r="I27" i="1"/>
  <c r="J27" i="1"/>
  <c r="K27" i="1"/>
  <c r="L27" i="1"/>
  <c r="B27" i="1"/>
  <c r="M32" i="1"/>
  <c r="M27" i="1"/>
  <c r="N16" i="1" l="1"/>
  <c r="N17" i="1" l="1"/>
  <c r="N4" i="1" l="1"/>
  <c r="N8" i="1"/>
  <c r="N18" i="1" l="1"/>
  <c r="N5" i="1"/>
  <c r="N9" i="1"/>
  <c r="N19" i="1"/>
  <c r="C10" i="1"/>
  <c r="D10" i="1"/>
  <c r="E10" i="1"/>
  <c r="F10" i="1"/>
  <c r="G10" i="1"/>
  <c r="H10" i="1"/>
  <c r="I10" i="1"/>
  <c r="J10" i="1"/>
  <c r="K10" i="1"/>
  <c r="L10" i="1"/>
  <c r="M10" i="1"/>
  <c r="B10" i="1"/>
  <c r="C6" i="1"/>
  <c r="D6" i="1"/>
  <c r="E6" i="1"/>
  <c r="F6" i="1"/>
  <c r="G6" i="1"/>
  <c r="H6" i="1"/>
  <c r="I6" i="1"/>
  <c r="J6" i="1"/>
  <c r="K6" i="1"/>
  <c r="L6" i="1"/>
  <c r="M6" i="1"/>
  <c r="B6" i="1"/>
  <c r="C3" i="1"/>
  <c r="D3" i="1"/>
  <c r="E3" i="1"/>
  <c r="E21" i="1" s="1"/>
  <c r="F3" i="1"/>
  <c r="F21" i="1" s="1"/>
  <c r="G3" i="1"/>
  <c r="G21" i="1" s="1"/>
  <c r="H3" i="1"/>
  <c r="I3" i="1"/>
  <c r="J3" i="1"/>
  <c r="J21" i="1" s="1"/>
  <c r="K3" i="1"/>
  <c r="K21" i="1" s="1"/>
  <c r="L3" i="1"/>
  <c r="L21" i="1" s="1"/>
  <c r="M3" i="1"/>
  <c r="M21" i="1" s="1"/>
  <c r="B3" i="1"/>
  <c r="B21" i="1" s="1"/>
  <c r="N7" i="1"/>
  <c r="N11" i="1"/>
  <c r="N12" i="1"/>
  <c r="N13" i="1"/>
  <c r="N14" i="1"/>
  <c r="N15" i="1"/>
  <c r="H21" i="1" l="1"/>
  <c r="C21" i="1"/>
  <c r="I21" i="1"/>
  <c r="D21" i="1"/>
  <c r="N10" i="1"/>
  <c r="H17" i="2" s="1"/>
  <c r="N3" i="1"/>
  <c r="N6" i="1"/>
  <c r="J17" i="2" s="1"/>
  <c r="L17" i="2" l="1"/>
  <c r="N21" i="1"/>
  <c r="H10" i="2" s="1"/>
  <c r="H36" i="2" l="1"/>
</calcChain>
</file>

<file path=xl/sharedStrings.xml><?xml version="1.0" encoding="utf-8"?>
<sst xmlns="http://schemas.openxmlformats.org/spreadsheetml/2006/main" count="172" uniqueCount="129">
  <si>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</si>
  <si>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</si>
  <si>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</si>
  <si>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</si>
  <si>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</si>
  <si>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</si>
  <si>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</si>
  <si>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</si>
  <si>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</si>
  <si>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</si>
  <si>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</si>
  <si>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</si>
  <si>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</si>
  <si>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</si>
  <si>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</si>
  <si>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</si>
  <si>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</si>
  <si>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</si>
  <si>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</si>
  <si>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</si>
  <si>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</si>
  <si>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</si>
  <si>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</si>
  <si>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Video</t>
  </si>
  <si>
    <t>Video Checked Out but Never Downloaded</t>
  </si>
  <si>
    <t>Total Video</t>
  </si>
  <si>
    <t>Streaming Video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</si>
  <si>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</si>
  <si>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</si>
  <si>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</si>
  <si>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</si>
  <si>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</si>
  <si>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</si>
  <si>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</si>
  <si>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</si>
  <si>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Current holds</t>
  </si>
  <si>
    <t>by format</t>
  </si>
  <si>
    <t>Ebooks</t>
  </si>
  <si>
    <t>Audiobooks</t>
  </si>
  <si>
    <t>how many?</t>
  </si>
  <si>
    <t>N U M B E R    O F   T I T L E S</t>
  </si>
  <si>
    <t>N U M B E R   O F   C O P I E S</t>
  </si>
  <si>
    <t>TOTAL TITLES</t>
  </si>
  <si>
    <t>TOTAL COPIES</t>
  </si>
  <si>
    <t>eBooks</t>
  </si>
  <si>
    <t>lifetime of holds</t>
  </si>
  <si>
    <t>c i r c u l a t i o n s</t>
  </si>
  <si>
    <t>Y E A R  to  D A T E   C I R C U L A T I O N</t>
  </si>
  <si>
    <t>Circ through 2016</t>
  </si>
  <si>
    <t>Circulation Activity by Format by Month 2018 (includes circulation of titles and copies purchased outside of the Consortium by individual libraries and systems)</t>
  </si>
  <si>
    <t>2018 Total</t>
  </si>
  <si>
    <t>Purchased Titles and Copies through 2018 (includes Consortium titles and copies only)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</si>
  <si>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</si>
  <si>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</si>
  <si>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</si>
  <si>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</si>
  <si>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2018 Year to Date Statistics</t>
  </si>
  <si>
    <t>Library System</t>
  </si>
  <si>
    <t>Jan '18</t>
  </si>
  <si>
    <t>Feb '18</t>
  </si>
  <si>
    <t>Mar '18</t>
  </si>
  <si>
    <t>Apr '18</t>
  </si>
  <si>
    <t>May '18</t>
  </si>
  <si>
    <t>Jun '18</t>
  </si>
  <si>
    <t>Jul '18</t>
  </si>
  <si>
    <t>Aug '18</t>
  </si>
  <si>
    <t>Sep '18</t>
  </si>
  <si>
    <t>Oct '18</t>
  </si>
  <si>
    <t>Nov'18</t>
  </si>
  <si>
    <t>Dec '18</t>
  </si>
  <si>
    <t>Total</t>
  </si>
  <si>
    <t>South Central Library System</t>
  </si>
  <si>
    <t>Bridges Library System</t>
  </si>
  <si>
    <t>Milwaukee Federated</t>
  </si>
  <si>
    <t>Monarch Library System</t>
  </si>
  <si>
    <t>InfoSoup</t>
  </si>
  <si>
    <t>Winnefox</t>
  </si>
  <si>
    <t>Brown County</t>
  </si>
  <si>
    <t>Winding Rivers Library System</t>
  </si>
  <si>
    <t>Wisconsin Valley Library Service</t>
  </si>
  <si>
    <t>Lakeshores Library System</t>
  </si>
  <si>
    <t>Northern Waters</t>
  </si>
  <si>
    <t>Kenosha County Library System</t>
  </si>
  <si>
    <t>Arrowhead Library System</t>
  </si>
  <si>
    <t>Southwest Wisconsin Library System</t>
  </si>
  <si>
    <t>Fond du Lac Public Library</t>
  </si>
  <si>
    <t>Manitowoc-Calumet Library System</t>
  </si>
  <si>
    <t>Wisconsin Talking Book and Braille Library</t>
  </si>
  <si>
    <t>Patrons with Checkouts 2018 (avg/day)</t>
  </si>
  <si>
    <t>2018 Simultaneous Use Circulation</t>
  </si>
  <si>
    <t>Collection</t>
  </si>
  <si>
    <t>Purchased</t>
  </si>
  <si>
    <t>Expires</t>
  </si>
  <si>
    <t>Order ID</t>
  </si>
  <si>
    <t>Blackstone 25 Audiobooks</t>
  </si>
  <si>
    <t>wils-MAX-20170626-102445-1279</t>
  </si>
  <si>
    <t>wils-MAX-20171208-161240-1279</t>
  </si>
  <si>
    <t>wils-MAX-20171208-141922-1279</t>
  </si>
  <si>
    <t>BS 25 - 25 Blackstone Titles</t>
  </si>
  <si>
    <t>Tantor 25 - 25 Tantor Media Titles</t>
  </si>
  <si>
    <t>Biblioboard Useage 2018</t>
  </si>
  <si>
    <t>Users (Avg/Day)</t>
  </si>
  <si>
    <t>New Users</t>
  </si>
  <si>
    <t>Total Opens</t>
  </si>
  <si>
    <t>SELF-e Submissions</t>
  </si>
  <si>
    <t>SELF-e Select Circulation*</t>
  </si>
  <si>
    <t>(avg/day)</t>
  </si>
  <si>
    <t>*circulation of Biblioboard titles in overdrive</t>
  </si>
  <si>
    <t>December (prelim)</t>
  </si>
  <si>
    <t>Inception through January 31, 2018</t>
  </si>
  <si>
    <t>Inception through February 28, 2018</t>
  </si>
  <si>
    <t>Inception through March 31, 2018</t>
  </si>
  <si>
    <t>Inception through April 30, 2018</t>
  </si>
  <si>
    <t>Inception through May 31, 2018</t>
  </si>
  <si>
    <t>Inception through June 30, 2018</t>
  </si>
  <si>
    <t>Inception through July 31, 2018</t>
  </si>
  <si>
    <t>Inception through August 31, 2018</t>
  </si>
  <si>
    <t>Inception through September 30, 2018</t>
  </si>
  <si>
    <t>Inception through October 31, 2018</t>
  </si>
  <si>
    <t>Inception through November 30, 2018</t>
  </si>
  <si>
    <t>Inception through December 31, 2018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</si>
  <si>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</si>
  <si>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</si>
  <si>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</si>
  <si>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</si>
  <si>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</si>
  <si>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</si>
  <si>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</si>
  <si>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Indianhead Federated (IFLS)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</si>
</sst>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Archer Light"/>
      <family val="3"/>
    </font>
    <font>
      <sz val="26"/>
      <color theme="1"/>
      <name val="Georgia"/>
      <family val="1"/>
    </font>
    <font>
      <b/>
      <sz val="14"/>
      <color theme="1"/>
      <name val="Georgia"/>
      <family val="1"/>
    </font>
    <font>
      <b/>
      <sz val="36"/>
      <color theme="1"/>
      <name val="Georgia"/>
      <family val="1"/>
    </font>
    <font>
      <b/>
      <sz val="22"/>
      <color theme="1"/>
      <name val="Georgia"/>
      <family val="1"/>
    </font>
    <font>
      <sz val="36"/>
      <color theme="1"/>
      <name val="Georgia"/>
      <family val="1"/>
    </font>
    <font>
      <sz val="40"/>
      <color theme="1"/>
      <name val="Georgia"/>
      <family val="1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3B393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B99D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rgb="FF6C7755"/>
      </left>
      <right/>
      <top style="medium">
        <color rgb="FF6C7755"/>
      </top>
      <bottom/>
      <diagonal/>
    </border>
    <border>
      <left/>
      <right/>
      <top style="medium">
        <color rgb="FF6C7755"/>
      </top>
      <bottom/>
      <diagonal/>
    </border>
    <border>
      <left/>
      <right style="medium">
        <color rgb="FF6C7755"/>
      </right>
      <top style="medium">
        <color rgb="FF6C7755"/>
      </top>
      <bottom/>
      <diagonal/>
    </border>
    <border>
      <left style="medium">
        <color rgb="FF6C7755"/>
      </left>
      <right/>
      <top/>
      <bottom/>
      <diagonal/>
    </border>
    <border>
      <left/>
      <right style="medium">
        <color rgb="FF6C7755"/>
      </right>
      <top/>
      <bottom/>
      <diagonal/>
    </border>
    <border>
      <left style="medium">
        <color rgb="FF6C7755"/>
      </left>
      <right/>
      <top/>
      <bottom style="medium">
        <color rgb="FF6C7755"/>
      </bottom>
      <diagonal/>
    </border>
    <border>
      <left/>
      <right/>
      <top/>
      <bottom style="medium">
        <color rgb="FF6C7755"/>
      </bottom>
      <diagonal/>
    </border>
    <border>
      <left/>
      <right style="medium">
        <color rgb="FF6C7755"/>
      </right>
      <top/>
      <bottom style="medium">
        <color rgb="FF6C77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0" fontId="0" fillId="0" borderId="4" xfId="0" applyFont="1" applyFill="1" applyBorder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0" fontId="1" fillId="0" borderId="0" xfId="0" applyFont="1"/>
    <xf numFmtId="3" fontId="0" fillId="2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/>
    <xf numFmtId="3" fontId="0" fillId="0" borderId="5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0" fontId="0" fillId="0" borderId="0" xfId="0" applyBorder="1"/>
    <xf numFmtId="0" fontId="0" fillId="0" borderId="7" xfId="0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/>
    <xf numFmtId="0" fontId="0" fillId="4" borderId="0" xfId="0" applyFill="1" applyBorder="1"/>
    <xf numFmtId="0" fontId="0" fillId="0" borderId="0" xfId="0" applyFont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6" fillId="4" borderId="0" xfId="0" applyFont="1" applyFill="1" applyAlignment="1"/>
    <xf numFmtId="164" fontId="10" fillId="0" borderId="0" xfId="1" applyNumberFormat="1" applyFont="1" applyFill="1" applyAlignment="1">
      <alignment vertical="top"/>
    </xf>
    <xf numFmtId="164" fontId="10" fillId="4" borderId="0" xfId="1" applyNumberFormat="1" applyFont="1" applyFill="1" applyAlignment="1">
      <alignment vertical="top"/>
    </xf>
    <xf numFmtId="164" fontId="17" fillId="4" borderId="0" xfId="1" applyNumberFormat="1" applyFont="1" applyFill="1" applyAlignment="1">
      <alignment vertical="top"/>
    </xf>
    <xf numFmtId="0" fontId="0" fillId="3" borderId="0" xfId="0" applyFill="1"/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8" xfId="0" applyBorder="1"/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0" borderId="0" xfId="0" applyFont="1"/>
    <xf numFmtId="0" fontId="9" fillId="0" borderId="0" xfId="0" applyFont="1"/>
    <xf numFmtId="0" fontId="1" fillId="2" borderId="0" xfId="0" applyFont="1" applyFill="1"/>
    <xf numFmtId="0" fontId="1" fillId="2" borderId="7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" xfId="0" applyFont="1" applyBorder="1" applyAlignment="1"/>
    <xf numFmtId="0" fontId="1" fillId="9" borderId="0" xfId="0" applyFont="1" applyFill="1" applyBorder="1"/>
    <xf numFmtId="0" fontId="22" fillId="0" borderId="0" xfId="0" applyFont="1"/>
    <xf numFmtId="3" fontId="0" fillId="0" borderId="0" xfId="0" applyNumberFormat="1"/>
    <xf numFmtId="0" fontId="19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20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top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3" fontId="16" fillId="8" borderId="17" xfId="0" applyNumberFormat="1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164" fontId="18" fillId="8" borderId="20" xfId="1" applyNumberFormat="1" applyFont="1" applyFill="1" applyBorder="1" applyAlignment="1">
      <alignment horizontal="center"/>
    </xf>
    <xf numFmtId="164" fontId="18" fillId="8" borderId="0" xfId="1" applyNumberFormat="1" applyFont="1" applyFill="1" applyBorder="1" applyAlignment="1">
      <alignment horizontal="center"/>
    </xf>
    <xf numFmtId="164" fontId="18" fillId="8" borderId="21" xfId="1" applyNumberFormat="1" applyFont="1" applyFill="1" applyBorder="1" applyAlignment="1">
      <alignment horizontal="center"/>
    </xf>
    <xf numFmtId="164" fontId="18" fillId="8" borderId="22" xfId="1" applyNumberFormat="1" applyFont="1" applyFill="1" applyBorder="1" applyAlignment="1">
      <alignment horizontal="center"/>
    </xf>
    <xf numFmtId="164" fontId="18" fillId="8" borderId="23" xfId="1" applyNumberFormat="1" applyFont="1" applyFill="1" applyBorder="1" applyAlignment="1">
      <alignment horizontal="center"/>
    </xf>
    <xf numFmtId="164" fontId="18" fillId="8" borderId="24" xfId="1" applyNumberFormat="1" applyFont="1" applyFill="1" applyBorder="1" applyAlignment="1">
      <alignment horizontal="center"/>
    </xf>
    <xf numFmtId="164" fontId="16" fillId="4" borderId="0" xfId="1" applyNumberFormat="1" applyFont="1" applyFill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6" fontId="1" fillId="2" borderId="0" xfId="0" applyNumberFormat="1" applyFont="1" applyFill="1" applyAlignment="1">
      <alignment horizontal="center"/>
    </xf>
    <xf numFmtId="3" fontId="7" fillId="6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/>
    </xf>
    <xf numFmtId="3" fontId="13" fillId="4" borderId="0" xfId="1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2018 by Month (avg/day)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Statistics'!$B$48:$B$59</c:f>
              <c:strCache>
                <c:ptCount val="12"/>
                <c:pt idx="0">
                  <c:v>2341</c:v>
                </c:pt>
                <c:pt idx="1">
                  <c:v>2506</c:v>
                </c:pt>
                <c:pt idx="2">
                  <c:v>2391</c:v>
                </c:pt>
                <c:pt idx="3">
                  <c:v>2339</c:v>
                </c:pt>
                <c:pt idx="4">
                  <c:v>2375</c:v>
                </c:pt>
                <c:pt idx="5">
                  <c:v>2506</c:v>
                </c:pt>
                <c:pt idx="6">
                  <c:v>2517</c:v>
                </c:pt>
                <c:pt idx="7">
                  <c:v>2557</c:v>
                </c:pt>
                <c:pt idx="8">
                  <c:v>2618</c:v>
                </c:pt>
                <c:pt idx="9">
                  <c:v>2606</c:v>
                </c:pt>
                <c:pt idx="10">
                  <c:v>2684</c:v>
                </c:pt>
                <c:pt idx="11">
                  <c:v>2652</c:v>
                </c:pt>
              </c:strCache>
            </c:strRef>
          </c:tx>
          <c:invertIfNegative val="0"/>
          <c:cat>
            <c:strRef>
              <c:f>'OverDrive Statistics'!$A$48:$A$59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Statistics'!$B$48:$B$59</c:f>
              <c:numCache>
                <c:formatCode>0</c:formatCode>
                <c:ptCount val="12"/>
                <c:pt idx="0">
                  <c:v>2341</c:v>
                </c:pt>
                <c:pt idx="1">
                  <c:v>2506</c:v>
                </c:pt>
                <c:pt idx="2">
                  <c:v>2391</c:v>
                </c:pt>
                <c:pt idx="3">
                  <c:v>2339</c:v>
                </c:pt>
                <c:pt idx="4">
                  <c:v>2375.4193548387098</c:v>
                </c:pt>
                <c:pt idx="5">
                  <c:v>2506</c:v>
                </c:pt>
                <c:pt idx="6">
                  <c:v>2517</c:v>
                </c:pt>
                <c:pt idx="7">
                  <c:v>2557</c:v>
                </c:pt>
                <c:pt idx="8" formatCode="General">
                  <c:v>2618</c:v>
                </c:pt>
                <c:pt idx="9">
                  <c:v>2606.3548387096776</c:v>
                </c:pt>
                <c:pt idx="10">
                  <c:v>2683.6</c:v>
                </c:pt>
                <c:pt idx="11">
                  <c:v>2652.0645161290322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'OverDrive Statistics'!$A$69:$A$81</c15:sqref>
                  </c15:fullRef>
                </c:ext>
              </c:extLst>
              <c:f>'OverDrive Statistics'!$A$70:$A$81</c:f>
              <c:strCache>
                <c:ptCount val="12"/>
                <c:pt idx="0">
                  <c:v>2/6/2018</c:v>
                </c:pt>
                <c:pt idx="1">
                  <c:v>3/2/2018</c:v>
                </c:pt>
                <c:pt idx="2">
                  <c:v>4/5/2018</c:v>
                </c:pt>
                <c:pt idx="3">
                  <c:v>5/1/2018</c:v>
                </c:pt>
                <c:pt idx="4">
                  <c:v>6/4/2018</c:v>
                </c:pt>
                <c:pt idx="5">
                  <c:v>7/9/2018</c:v>
                </c:pt>
                <c:pt idx="6">
                  <c:v>8/1/2018</c:v>
                </c:pt>
                <c:pt idx="7">
                  <c:v>9/3/2018</c:v>
                </c:pt>
                <c:pt idx="8">
                  <c:v>10/2/2018</c:v>
                </c:pt>
                <c:pt idx="9">
                  <c:v>11/2/2018</c:v>
                </c:pt>
                <c:pt idx="10">
                  <c:v>12/3/2018</c:v>
                </c:pt>
                <c:pt idx="11">
                  <c:v>1/3/2018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'OverDrive Statistics'!$B$69:$B$81</c15:sqref>
                  </c15:fullRef>
                </c:ext>
              </c:extLst>
              <c:f>'OverDrive Statistics'!$B$70:$B$81</c:f>
              <c:numCache>
                <c:formatCode>General</c:formatCode>
                <c:ptCount val="12"/>
                <c:pt idx="0">
                  <c:v>41.61</c:v>
                </c:pt>
                <c:pt idx="1">
                  <c:v>41.59</c:v>
                </c:pt>
                <c:pt idx="2">
                  <c:v>42.89</c:v>
                </c:pt>
                <c:pt idx="3">
                  <c:v>44.18</c:v>
                </c:pt>
                <c:pt idx="4">
                  <c:v>44.78</c:v>
                </c:pt>
                <c:pt idx="5">
                  <c:v>43.56</c:v>
                </c:pt>
                <c:pt idx="6">
                  <c:v>43.88</c:v>
                </c:pt>
                <c:pt idx="7">
                  <c:v>44.78</c:v>
                </c:pt>
                <c:pt idx="8">
                  <c:v>46.68</c:v>
                </c:pt>
                <c:pt idx="9">
                  <c:v>46.9</c:v>
                </c:pt>
                <c:pt idx="10">
                  <c:v>46.65</c:v>
                </c:pt>
                <c:pt idx="11">
                  <c:v>45.96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257183</xdr:colOff>
      <xdr:row>12</xdr:row>
      <xdr:rowOff>28576</xdr:rowOff>
    </xdr:from>
    <xdr:to>
      <xdr:col>1</xdr:col>
      <xdr:colOff>292533</xdr:colOff>
      <xdr:row>19</xdr:row>
      <xdr:rowOff>137163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E57E99-9DCB-4ECA-A438-7258AA6935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1854"/>
        <a:stretch/>
      </xdr:blipFill>
      <xdr:spPr>
        <a:xfrm rot="16200000">
          <a:off x="-228381" y="2990640"/>
          <a:ext cx="1514477" cy="54335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18</xdr:row>
      <xdr:rowOff>0</xdr:rowOff>
    </xdr:from>
    <xdr:to>
      <xdr:col>8</xdr:col>
      <xdr:colOff>328930</xdr:colOff>
      <xdr:row>21</xdr:row>
      <xdr:rowOff>1847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585E31-C9D2-4AAF-9BE0-90C806691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619500"/>
          <a:ext cx="628650" cy="573347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18</xdr:row>
      <xdr:rowOff>0</xdr:rowOff>
    </xdr:from>
    <xdr:to>
      <xdr:col>10</xdr:col>
      <xdr:colOff>252730</xdr:colOff>
      <xdr:row>20</xdr:row>
      <xdr:rowOff>138121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BBFF8-93AC-423D-BE2D-7F7CE90F4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3619500"/>
          <a:ext cx="514350" cy="50134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18</xdr:row>
      <xdr:rowOff>0</xdr:rowOff>
    </xdr:from>
    <xdr:to>
      <xdr:col>12</xdr:col>
      <xdr:colOff>304800</xdr:colOff>
      <xdr:row>20</xdr:row>
      <xdr:rowOff>152592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1D8D35-FCDE-4355-95C4-23942858B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3619500"/>
          <a:ext cx="561975" cy="533592"/>
        </a:xfrm>
        <a:prstGeom prst="rect">
          <a:avLst/>
        </a:prstGeom>
      </xdr:spPr>
    </xdr:pic>
    <xdr:clientData/>
  </xdr:twoCellAnchor>
  <xdr:twoCellAnchor editAs="oneCell">
    <xdr:from>
      <xdr:col>2</xdr:col>
      <xdr:colOff>348937</xdr:colOff>
      <xdr:row>12</xdr:row>
      <xdr:rowOff>28574</xdr:rowOff>
    </xdr:from>
    <xdr:to>
      <xdr:col>3</xdr:col>
      <xdr:colOff>135562</xdr:colOff>
      <xdr:row>19</xdr:row>
      <xdr:rowOff>177803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3E6256-1C73-4DA1-81FF-F07A24DE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69615" y="3132146"/>
          <a:ext cx="1571629" cy="3174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24531</xdr:rowOff>
    </xdr:from>
    <xdr:to>
      <xdr:col>1</xdr:col>
      <xdr:colOff>342900</xdr:colOff>
      <xdr:row>45</xdr:row>
      <xdr:rowOff>149225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621F765-6B53-4EAE-9688-21D295C8A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/>
      </xdr:blipFill>
      <xdr:spPr>
        <a:xfrm>
          <a:off x="0" y="7987431"/>
          <a:ext cx="904875" cy="1267694"/>
        </a:xfrm>
        <a:prstGeom prst="rect">
          <a:avLst/>
        </a:prstGeom>
      </xdr:spPr>
    </xdr:pic>
    <xdr:clientData/>
  </xdr:twoCellAnchor>
  <xdr:twoCellAnchor editAs="oneCell">
    <xdr:from>
      <xdr:col>4</xdr:col>
      <xdr:colOff>244160</xdr:colOff>
      <xdr:row>12</xdr:row>
      <xdr:rowOff>9522</xdr:rowOff>
    </xdr:from>
    <xdr:to>
      <xdr:col>5</xdr:col>
      <xdr:colOff>324537</xdr:colOff>
      <xdr:row>19</xdr:row>
      <xdr:rowOff>116205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B1530F7-82EF-43E0-A6E1-F152C720D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46" r="25148"/>
        <a:stretch/>
      </xdr:blipFill>
      <xdr:spPr>
        <a:xfrm rot="16200000">
          <a:off x="1885499" y="2940183"/>
          <a:ext cx="1524003" cy="61568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23</xdr:row>
      <xdr:rowOff>19050</xdr:rowOff>
    </xdr:from>
    <xdr:to>
      <xdr:col>1</xdr:col>
      <xdr:colOff>292526</xdr:colOff>
      <xdr:row>30</xdr:row>
      <xdr:rowOff>116207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AE7EF0-B249-4257-9B1A-31B13CADD1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1854"/>
        <a:stretch/>
      </xdr:blipFill>
      <xdr:spPr>
        <a:xfrm rot="16200000">
          <a:off x="-228388" y="5076614"/>
          <a:ext cx="1514477" cy="543350"/>
        </a:xfrm>
        <a:prstGeom prst="rect">
          <a:avLst/>
        </a:prstGeom>
      </xdr:spPr>
    </xdr:pic>
    <xdr:clientData/>
  </xdr:twoCellAnchor>
  <xdr:twoCellAnchor editAs="oneCell">
    <xdr:from>
      <xdr:col>2</xdr:col>
      <xdr:colOff>377512</xdr:colOff>
      <xdr:row>23</xdr:row>
      <xdr:rowOff>38099</xdr:rowOff>
    </xdr:from>
    <xdr:to>
      <xdr:col>3</xdr:col>
      <xdr:colOff>176202</xdr:colOff>
      <xdr:row>31</xdr:row>
      <xdr:rowOff>1908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7977854-873E-4F78-A69B-2FA1326C6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98190" y="5237171"/>
          <a:ext cx="1571629" cy="3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225111</xdr:colOff>
      <xdr:row>23</xdr:row>
      <xdr:rowOff>19048</xdr:rowOff>
    </xdr:from>
    <xdr:to>
      <xdr:col>5</xdr:col>
      <xdr:colOff>329618</xdr:colOff>
      <xdr:row>30</xdr:row>
      <xdr:rowOff>137161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028A3C9-9C57-4028-8648-B9FA5A2DC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46" r="25148"/>
        <a:stretch/>
      </xdr:blipFill>
      <xdr:spPr>
        <a:xfrm rot="16200000">
          <a:off x="1866450" y="5045209"/>
          <a:ext cx="1524003" cy="61568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25</xdr:row>
      <xdr:rowOff>0</xdr:rowOff>
    </xdr:from>
    <xdr:to>
      <xdr:col>8</xdr:col>
      <xdr:colOff>481330</xdr:colOff>
      <xdr:row>29</xdr:row>
      <xdr:rowOff>175895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69768B3-B7EB-4150-AA55-620BB2E81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95300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25</xdr:row>
      <xdr:rowOff>0</xdr:rowOff>
    </xdr:from>
    <xdr:to>
      <xdr:col>10</xdr:col>
      <xdr:colOff>481330</xdr:colOff>
      <xdr:row>29</xdr:row>
      <xdr:rowOff>176530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642EE5F-3D38-4DA0-A894-2696D893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495300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25</xdr:row>
      <xdr:rowOff>0</xdr:rowOff>
    </xdr:from>
    <xdr:to>
      <xdr:col>12</xdr:col>
      <xdr:colOff>482600</xdr:colOff>
      <xdr:row>29</xdr:row>
      <xdr:rowOff>176530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DCD99AB-4587-4EF5-A5EA-958DB707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495300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</xdr:colOff>
      <xdr:row>39</xdr:row>
      <xdr:rowOff>66356</xdr:rowOff>
    </xdr:from>
    <xdr:to>
      <xdr:col>12</xdr:col>
      <xdr:colOff>38099</xdr:colOff>
      <xdr:row>45</xdr:row>
      <xdr:rowOff>20636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A5417B-0EB4-40E7-93F5-F3910EC27E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7" r="15429"/>
        <a:stretch/>
      </xdr:blipFill>
      <xdr:spPr>
        <a:xfrm>
          <a:off x="4190999" y="8029256"/>
          <a:ext cx="2257425" cy="111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45</xdr:row>
      <xdr:rowOff>33338</xdr:rowOff>
    </xdr:from>
    <xdr:to>
      <xdr:col>8</xdr:col>
      <xdr:colOff>212725</xdr:colOff>
      <xdr:row>61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444508</xdr:colOff>
      <xdr:row>67</xdr:row>
      <xdr:rowOff>7937</xdr:rowOff>
    </xdr:from>
    <xdr:to>
      <xdr:col>7</xdr:col>
      <xdr:colOff>412758</xdr:colOff>
      <xdr:row>82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F6CB2C-5A69-4F9A-9507-1B9B77A63DFB}" name="Table13" displayName="Table13" ref="A1:N20" totalsRowCount="1" headerRowDxfId="26">
  <autoFilter ref="A1:N19" xr:uid="{D903AD31-46DB-46F1-9B25-2D79E4F1FF19}"/>
  <sortState ref="A2:N19">
    <sortCondition ref="A1:A19"/>
  </sortState>
  <tableColumns count="14">
    <tableColumn id="1" xr3:uid="{EDFADAA3-6D7C-430A-B186-C69DB18BF855}" name="Library System"/>
    <tableColumn id="12" xr3:uid="{4923622F-9027-4A23-8888-43D1A925DEA3}" name="Jan '18" dataDxfId="25" totalsRowDxfId="24" dataCellStyle="Comma"/>
    <tableColumn id="13" xr3:uid="{7ADDDD9E-0E29-48DD-94A6-F715E3718E55}" name="Feb '18" dataDxfId="23" totalsRowDxfId="22" dataCellStyle="Comma"/>
    <tableColumn id="14" xr3:uid="{4C43008D-3A18-41B4-8810-F51AC2526B28}" name="Mar '18" dataDxfId="21" totalsRowDxfId="20" dataCellStyle="Comma"/>
    <tableColumn id="8" xr3:uid="{13F5C382-1ADB-432F-90D9-52B353AACDFE}" name="Apr '18" dataDxfId="19" totalsRowDxfId="18" dataCellStyle="Comma"/>
    <tableColumn id="9" xr3:uid="{EB120BE3-6837-4765-BBC2-F8D01EB315CA}" name="May '18" dataDxfId="17" totalsRowDxfId="16" dataCellStyle="Comma"/>
    <tableColumn id="10" xr3:uid="{D0EFAE47-0048-4249-8F31-3333CDF9C6FA}" name="Jun '18" dataDxfId="15" totalsRowDxfId="14" dataCellStyle="Comma"/>
    <tableColumn id="11" xr3:uid="{BB164C5F-DB05-4F5A-9AD1-3DF491E43261}" name="Jul '18" dataDxfId="13" totalsRowDxfId="12" dataCellStyle="Comma"/>
    <tableColumn id="7" xr3:uid="{6785CC0D-447F-4CCE-9FED-A461B05C0A1C}" name="Aug '18" dataDxfId="11" totalsRowDxfId="10" dataCellStyle="Comma"/>
    <tableColumn id="6" xr3:uid="{2E1598E2-B6F5-459B-99A0-95A5314CC046}" name="Sep '18" dataDxfId="9" totalsRowDxfId="8" dataCellStyle="Comma"/>
    <tableColumn id="5" xr3:uid="{05880BA3-B4D4-4BC7-B567-0DD485A002EC}" name="Oct '18" dataDxfId="7" totalsRowDxfId="6" dataCellStyle="Comma"/>
    <tableColumn id="4" xr3:uid="{0CAE01A2-7FEE-4DE9-AB3E-C64CF4243096}" name="Nov'18" dataDxfId="5" totalsRowDxfId="4" dataCellStyle="Comma"/>
    <tableColumn id="15" xr3:uid="{5C104792-75C0-4807-AC64-3A7AA4433619}" name="Dec '18" dataDxfId="3" totalsRowDxfId="2" dataCellStyle="Comma"/>
    <tableColumn id="2" xr3:uid="{3F136323-109E-4EA7-A79A-DC5DA8434531}" name="Total" totalsRowFunction="custom" dataDxfId="1" totalsRowDxfId="0" dataCellStyle="Comma">
      <totalsRowFormula>SUM(Table13[Total])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tabSelected="1" topLeftCell="A37" workbookViewId="0">
      <selection activeCell="A47" sqref="A47"/>
    </sheetView>
  </sheetViews>
  <sheetFormatPr defaultRowHeight="14.5"/>
  <cols>
    <col min="1" max="6" width="7.81640625" customWidth="1"/>
    <col min="7" max="7" width="3.1796875" customWidth="1"/>
    <col min="8" max="13" width="7.81640625" customWidth="1"/>
    <col min="14" max="14" width="8.54296875" customWidth="1"/>
  </cols>
  <sheetData>
    <row r="1" spans="1:13" ht="1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 customHeight="1">
      <c r="A2" s="99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>
      <c r="A5" s="73"/>
      <c r="B5" s="116" t="s">
        <v>56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73"/>
    </row>
    <row r="6" spans="1:13" ht="15" customHeight="1">
      <c r="A6" s="73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73"/>
    </row>
    <row r="7" spans="1:13" ht="15" customHeight="1" thickBot="1">
      <c r="A7" s="60"/>
      <c r="B7" s="61"/>
      <c r="C7" s="61"/>
      <c r="D7" s="61"/>
      <c r="E7" s="61"/>
      <c r="F7" s="61"/>
      <c r="G7" s="60"/>
      <c r="H7" s="62"/>
      <c r="I7" s="62"/>
      <c r="J7" s="62"/>
      <c r="K7" s="62"/>
      <c r="L7" s="62"/>
      <c r="M7" s="62"/>
    </row>
    <row r="8" spans="1:13" ht="15" customHeight="1">
      <c r="A8" s="112" t="s">
        <v>39</v>
      </c>
      <c r="B8" s="112"/>
      <c r="C8" s="112"/>
      <c r="D8" s="112"/>
      <c r="E8" s="112"/>
      <c r="F8" s="112"/>
      <c r="G8" s="60"/>
      <c r="H8" s="106" t="s">
        <v>47</v>
      </c>
      <c r="I8" s="107"/>
      <c r="J8" s="107"/>
      <c r="K8" s="107"/>
      <c r="L8" s="107"/>
      <c r="M8" s="108"/>
    </row>
    <row r="9" spans="1:13" ht="15" customHeight="1" thickBot="1">
      <c r="A9" s="112"/>
      <c r="B9" s="112"/>
      <c r="C9" s="112"/>
      <c r="D9" s="112"/>
      <c r="E9" s="112"/>
      <c r="F9" s="112"/>
      <c r="G9" s="60"/>
      <c r="H9" s="109"/>
      <c r="I9" s="110"/>
      <c r="J9" s="110"/>
      <c r="K9" s="110"/>
      <c r="L9" s="110"/>
      <c r="M9" s="111"/>
    </row>
    <row r="10" spans="1:13" ht="15" customHeight="1">
      <c r="A10" s="112"/>
      <c r="B10" s="112"/>
      <c r="C10" s="112"/>
      <c r="D10" s="112"/>
      <c r="E10" s="112"/>
      <c r="F10" s="112"/>
      <c r="G10" s="60"/>
      <c r="H10" s="113">
        <f>'OverDrive Statistics'!N21</f>
        <v>5100126</v>
      </c>
      <c r="I10" s="114"/>
      <c r="J10" s="114"/>
      <c r="K10" s="114"/>
      <c r="L10" s="114"/>
      <c r="M10" s="115"/>
    </row>
    <row r="11" spans="1:13" ht="15" customHeight="1">
      <c r="A11" s="112"/>
      <c r="B11" s="112"/>
      <c r="C11" s="112"/>
      <c r="D11" s="112"/>
      <c r="E11" s="112"/>
      <c r="F11" s="112"/>
      <c r="G11" s="60"/>
      <c r="H11" s="113"/>
      <c r="I11" s="114"/>
      <c r="J11" s="114"/>
      <c r="K11" s="114"/>
      <c r="L11" s="114"/>
      <c r="M11" s="115"/>
    </row>
    <row r="12" spans="1:13" ht="15" customHeight="1">
      <c r="A12" s="123" t="s">
        <v>40</v>
      </c>
      <c r="B12" s="123"/>
      <c r="C12" s="123"/>
      <c r="D12" s="123"/>
      <c r="E12" s="123"/>
      <c r="F12" s="123"/>
      <c r="G12" s="60"/>
      <c r="H12" s="113"/>
      <c r="I12" s="114"/>
      <c r="J12" s="114"/>
      <c r="K12" s="114"/>
      <c r="L12" s="114"/>
      <c r="M12" s="115"/>
    </row>
    <row r="13" spans="1:13" ht="21.65" customHeight="1">
      <c r="A13" s="58"/>
      <c r="B13" s="58"/>
      <c r="C13" s="57"/>
      <c r="D13" s="57"/>
      <c r="E13" s="59"/>
      <c r="F13" s="59"/>
      <c r="G13" s="60"/>
      <c r="H13" s="113"/>
      <c r="I13" s="114"/>
      <c r="J13" s="114"/>
      <c r="K13" s="114"/>
      <c r="L13" s="114"/>
      <c r="M13" s="115"/>
    </row>
    <row r="14" spans="1:13" ht="15" customHeight="1">
      <c r="A14" s="58"/>
      <c r="B14" s="58"/>
      <c r="C14" s="57"/>
      <c r="D14" s="57"/>
      <c r="E14" s="59"/>
      <c r="F14" s="59"/>
      <c r="G14" s="60"/>
      <c r="H14" s="113"/>
      <c r="I14" s="114"/>
      <c r="J14" s="114"/>
      <c r="K14" s="114"/>
      <c r="L14" s="114"/>
      <c r="M14" s="115"/>
    </row>
    <row r="15" spans="1:13" ht="15" customHeight="1">
      <c r="A15" s="58"/>
      <c r="B15" s="58"/>
      <c r="C15" s="57"/>
      <c r="D15" s="57"/>
      <c r="E15" s="59"/>
      <c r="F15" s="59"/>
      <c r="G15" s="60"/>
      <c r="H15" s="103" t="s">
        <v>36</v>
      </c>
      <c r="I15" s="104"/>
      <c r="J15" s="104"/>
      <c r="K15" s="104"/>
      <c r="L15" s="104"/>
      <c r="M15" s="105"/>
    </row>
    <row r="16" spans="1:13" ht="15" customHeight="1">
      <c r="A16" s="58"/>
      <c r="B16" s="58"/>
      <c r="C16" s="57"/>
      <c r="D16" s="57"/>
      <c r="E16" s="59"/>
      <c r="F16" s="59"/>
      <c r="G16" s="60"/>
      <c r="H16" s="103"/>
      <c r="I16" s="104"/>
      <c r="J16" s="104"/>
      <c r="K16" s="104"/>
      <c r="L16" s="104"/>
      <c r="M16" s="105"/>
    </row>
    <row r="17" spans="1:13" ht="15" customHeight="1">
      <c r="A17" s="58"/>
      <c r="B17" s="58"/>
      <c r="C17" s="57"/>
      <c r="D17" s="57"/>
      <c r="E17" s="59"/>
      <c r="F17" s="59"/>
      <c r="G17" s="60"/>
      <c r="H17" s="118">
        <f>'OverDrive Statistics'!N10</f>
        <v>3051435</v>
      </c>
      <c r="I17" s="119"/>
      <c r="J17" s="120">
        <f>'OverDrive Statistics'!N6</f>
        <v>2040449</v>
      </c>
      <c r="K17" s="119"/>
      <c r="L17" s="120">
        <f>'OverDrive Statistics'!N3</f>
        <v>8242</v>
      </c>
      <c r="M17" s="121"/>
    </row>
    <row r="18" spans="1:13" ht="15" customHeight="1">
      <c r="A18" s="58"/>
      <c r="B18" s="58"/>
      <c r="C18" s="57"/>
      <c r="D18" s="57"/>
      <c r="E18" s="59"/>
      <c r="F18" s="59"/>
      <c r="G18" s="60"/>
      <c r="H18" s="122" t="s">
        <v>37</v>
      </c>
      <c r="I18" s="101"/>
      <c r="J18" s="101" t="s">
        <v>38</v>
      </c>
      <c r="K18" s="101"/>
      <c r="L18" s="101" t="s">
        <v>23</v>
      </c>
      <c r="M18" s="102"/>
    </row>
    <row r="19" spans="1:13" ht="15" customHeight="1">
      <c r="A19" s="58"/>
      <c r="B19" s="58"/>
      <c r="C19" s="57"/>
      <c r="D19" s="57"/>
      <c r="E19" s="59"/>
      <c r="F19" s="59"/>
      <c r="G19" s="60"/>
      <c r="H19" s="64"/>
      <c r="I19" s="55"/>
      <c r="J19" s="55"/>
      <c r="K19" s="55"/>
      <c r="L19" s="55"/>
      <c r="M19" s="65"/>
    </row>
    <row r="20" spans="1:13" ht="15" customHeight="1">
      <c r="A20" s="58"/>
      <c r="B20" s="58"/>
      <c r="C20" s="57"/>
      <c r="D20" s="57"/>
      <c r="E20" s="59"/>
      <c r="F20" s="59"/>
      <c r="G20" s="60"/>
      <c r="H20" s="64"/>
      <c r="I20" s="55"/>
      <c r="J20" s="55"/>
      <c r="K20" s="55"/>
      <c r="L20" s="55"/>
      <c r="M20" s="65"/>
    </row>
    <row r="21" spans="1:13" ht="15" customHeight="1" thickBot="1">
      <c r="A21" s="144">
        <f>'OverDrive Statistics'!M29</f>
        <v>57646</v>
      </c>
      <c r="B21" s="144"/>
      <c r="C21" s="145">
        <f>'OverDrive Statistics'!M28</f>
        <v>20359</v>
      </c>
      <c r="D21" s="145"/>
      <c r="E21" s="146">
        <f>'OverDrive Statistics'!M30</f>
        <v>545</v>
      </c>
      <c r="F21" s="146"/>
      <c r="G21" s="60"/>
      <c r="H21" s="66"/>
      <c r="I21" s="67"/>
      <c r="J21" s="67"/>
      <c r="K21" s="67"/>
      <c r="L21" s="67"/>
      <c r="M21" s="68"/>
    </row>
    <row r="22" spans="1:13" ht="15" customHeight="1">
      <c r="A22" s="144"/>
      <c r="B22" s="144"/>
      <c r="C22" s="145"/>
      <c r="D22" s="145"/>
      <c r="E22" s="146"/>
      <c r="F22" s="146"/>
      <c r="G22" s="60"/>
      <c r="H22" s="60"/>
      <c r="I22" s="60"/>
      <c r="J22" s="60"/>
      <c r="K22" s="60"/>
      <c r="L22" s="60"/>
      <c r="M22" s="60"/>
    </row>
    <row r="23" spans="1:13" ht="15" customHeight="1">
      <c r="A23" s="123" t="s">
        <v>41</v>
      </c>
      <c r="B23" s="123"/>
      <c r="C23" s="123"/>
      <c r="D23" s="123"/>
      <c r="E23" s="123"/>
      <c r="F23" s="123"/>
      <c r="G23" s="60"/>
      <c r="H23" s="100" t="s">
        <v>35</v>
      </c>
      <c r="I23" s="100"/>
      <c r="J23" s="100"/>
      <c r="K23" s="100"/>
      <c r="L23" s="100"/>
      <c r="M23" s="100"/>
    </row>
    <row r="24" spans="1:13" ht="21.65" customHeight="1">
      <c r="A24" s="58"/>
      <c r="B24" s="58"/>
      <c r="C24" s="57"/>
      <c r="D24" s="57"/>
      <c r="E24" s="59"/>
      <c r="F24" s="59"/>
      <c r="G24" s="60"/>
      <c r="H24" s="100"/>
      <c r="I24" s="100"/>
      <c r="J24" s="100"/>
      <c r="K24" s="100"/>
      <c r="L24" s="100"/>
      <c r="M24" s="100"/>
    </row>
    <row r="25" spans="1:13" ht="15" customHeight="1">
      <c r="A25" s="58"/>
      <c r="B25" s="58"/>
      <c r="C25" s="57"/>
      <c r="D25" s="57"/>
      <c r="E25" s="59"/>
      <c r="F25" s="59"/>
      <c r="G25" s="60"/>
      <c r="H25" s="60"/>
      <c r="I25" s="60"/>
      <c r="J25" s="60"/>
      <c r="K25" s="60"/>
      <c r="L25" s="60"/>
      <c r="M25" s="60"/>
    </row>
    <row r="26" spans="1:13" ht="15" customHeight="1">
      <c r="A26" s="58"/>
      <c r="B26" s="58"/>
      <c r="C26" s="57"/>
      <c r="D26" s="57"/>
      <c r="E26" s="59"/>
      <c r="F26" s="59"/>
      <c r="G26" s="60"/>
      <c r="H26" s="60"/>
      <c r="I26" s="60"/>
      <c r="J26" s="60"/>
      <c r="K26" s="60"/>
      <c r="L26" s="60"/>
      <c r="M26" s="60"/>
    </row>
    <row r="27" spans="1:13" ht="15" customHeight="1">
      <c r="A27" s="58"/>
      <c r="B27" s="58"/>
      <c r="C27" s="57"/>
      <c r="D27" s="57"/>
      <c r="E27" s="59"/>
      <c r="F27" s="59"/>
      <c r="G27" s="60"/>
      <c r="H27" s="60"/>
      <c r="I27" s="60"/>
      <c r="J27" s="60"/>
      <c r="K27" s="60"/>
      <c r="L27" s="60"/>
      <c r="M27" s="60"/>
    </row>
    <row r="28" spans="1:13" ht="15" customHeight="1">
      <c r="A28" s="58"/>
      <c r="B28" s="58"/>
      <c r="C28" s="57"/>
      <c r="D28" s="57"/>
      <c r="E28" s="59"/>
      <c r="F28" s="59"/>
      <c r="G28" s="60"/>
      <c r="H28" s="60"/>
      <c r="I28" s="60"/>
      <c r="J28" s="60"/>
      <c r="K28" s="60"/>
      <c r="L28" s="60"/>
      <c r="M28" s="60"/>
    </row>
    <row r="29" spans="1:13" ht="15" customHeight="1">
      <c r="A29" s="58"/>
      <c r="B29" s="58"/>
      <c r="C29" s="57"/>
      <c r="D29" s="57"/>
      <c r="E29" s="59"/>
      <c r="F29" s="59"/>
      <c r="G29" s="60"/>
      <c r="H29" s="60"/>
      <c r="I29" s="60"/>
      <c r="J29" s="60"/>
      <c r="K29" s="60"/>
      <c r="L29" s="60"/>
      <c r="M29" s="60"/>
    </row>
    <row r="30" spans="1:13" ht="15" customHeight="1">
      <c r="A30" s="58"/>
      <c r="B30" s="58"/>
      <c r="C30" s="57"/>
      <c r="D30" s="57"/>
      <c r="E30" s="59"/>
      <c r="F30" s="59"/>
      <c r="G30" s="60"/>
      <c r="H30" s="60"/>
      <c r="I30" s="60"/>
      <c r="J30" s="60"/>
      <c r="K30" s="60"/>
      <c r="L30" s="60"/>
      <c r="M30" s="60"/>
    </row>
    <row r="31" spans="1:13" ht="15" customHeight="1">
      <c r="A31" s="58"/>
      <c r="B31" s="58"/>
      <c r="C31" s="57"/>
      <c r="D31" s="57"/>
      <c r="E31" s="59"/>
      <c r="F31" s="59"/>
      <c r="G31" s="60"/>
      <c r="H31" s="147">
        <f>'OverDrive Statistics'!M65</f>
        <v>166856</v>
      </c>
      <c r="I31" s="147"/>
      <c r="J31" s="147">
        <f>'OverDrive Statistics'!M64</f>
        <v>103823</v>
      </c>
      <c r="K31" s="147"/>
      <c r="L31" s="147">
        <f>'OverDrive Statistics'!L66</f>
        <v>6</v>
      </c>
      <c r="M31" s="147"/>
    </row>
    <row r="32" spans="1:13" ht="15" customHeight="1">
      <c r="A32" s="144">
        <f>'OverDrive Statistics'!M34</f>
        <v>165223</v>
      </c>
      <c r="B32" s="144"/>
      <c r="C32" s="145">
        <f>'OverDrive Statistics'!M33</f>
        <v>56018</v>
      </c>
      <c r="D32" s="145"/>
      <c r="E32" s="146">
        <f>'OverDrive Statistics'!M35</f>
        <v>961</v>
      </c>
      <c r="F32" s="146"/>
      <c r="G32" s="60"/>
      <c r="H32" s="147"/>
      <c r="I32" s="147"/>
      <c r="J32" s="147"/>
      <c r="K32" s="147"/>
      <c r="L32" s="147"/>
      <c r="M32" s="147"/>
    </row>
    <row r="33" spans="1:13" ht="15" customHeight="1">
      <c r="A33" s="144"/>
      <c r="B33" s="144"/>
      <c r="C33" s="145"/>
      <c r="D33" s="145"/>
      <c r="E33" s="146"/>
      <c r="F33" s="146"/>
      <c r="G33" s="60"/>
      <c r="H33" s="147"/>
      <c r="I33" s="147"/>
      <c r="J33" s="147"/>
      <c r="K33" s="147"/>
      <c r="L33" s="147"/>
      <c r="M33" s="147"/>
    </row>
    <row r="34" spans="1:13" ht="15" customHeight="1">
      <c r="A34" s="124" t="s">
        <v>45</v>
      </c>
      <c r="B34" s="124"/>
      <c r="C34" s="124"/>
      <c r="D34" s="124"/>
      <c r="E34" s="124"/>
      <c r="F34" s="124"/>
      <c r="G34" s="69"/>
      <c r="H34" s="69"/>
      <c r="I34" s="69"/>
      <c r="J34" s="69"/>
      <c r="K34" s="63"/>
      <c r="L34" s="63"/>
      <c r="M34" s="63"/>
    </row>
    <row r="35" spans="1:13" ht="15" customHeight="1" thickBot="1">
      <c r="A35" s="124"/>
      <c r="B35" s="124"/>
      <c r="C35" s="124"/>
      <c r="D35" s="124"/>
      <c r="E35" s="124"/>
      <c r="F35" s="124"/>
      <c r="G35" s="69"/>
      <c r="H35" s="69"/>
      <c r="I35" s="69"/>
      <c r="J35" s="69"/>
      <c r="K35" s="60"/>
      <c r="L35" s="60"/>
      <c r="M35" s="60"/>
    </row>
    <row r="36" spans="1:13" ht="15" customHeight="1">
      <c r="A36" s="124"/>
      <c r="B36" s="124"/>
      <c r="C36" s="124"/>
      <c r="D36" s="124"/>
      <c r="E36" s="124"/>
      <c r="F36" s="124"/>
      <c r="G36" s="69"/>
      <c r="H36" s="125">
        <f>'OverDrive Statistics'!Q21+'OverDrive Statistics'!N21</f>
        <v>24418404</v>
      </c>
      <c r="I36" s="126"/>
      <c r="J36" s="126"/>
      <c r="K36" s="126"/>
      <c r="L36" s="126"/>
      <c r="M36" s="127"/>
    </row>
    <row r="37" spans="1:13" ht="15" customHeight="1">
      <c r="A37" s="124"/>
      <c r="B37" s="124"/>
      <c r="C37" s="124"/>
      <c r="D37" s="124"/>
      <c r="E37" s="124"/>
      <c r="F37" s="124"/>
      <c r="G37" s="69"/>
      <c r="H37" s="128"/>
      <c r="I37" s="129"/>
      <c r="J37" s="129"/>
      <c r="K37" s="129"/>
      <c r="L37" s="129"/>
      <c r="M37" s="130"/>
    </row>
    <row r="38" spans="1:13" ht="15" customHeight="1">
      <c r="A38" s="124"/>
      <c r="B38" s="124"/>
      <c r="C38" s="124"/>
      <c r="D38" s="124"/>
      <c r="E38" s="124"/>
      <c r="F38" s="124"/>
      <c r="G38" s="69"/>
      <c r="H38" s="128"/>
      <c r="I38" s="129"/>
      <c r="J38" s="129"/>
      <c r="K38" s="129"/>
      <c r="L38" s="129"/>
      <c r="M38" s="130"/>
    </row>
    <row r="39" spans="1:13" ht="15" customHeight="1">
      <c r="A39" s="124"/>
      <c r="B39" s="124"/>
      <c r="C39" s="124"/>
      <c r="D39" s="124"/>
      <c r="E39" s="124"/>
      <c r="F39" s="124"/>
      <c r="G39" s="69"/>
      <c r="H39" s="128"/>
      <c r="I39" s="129"/>
      <c r="J39" s="129"/>
      <c r="K39" s="129"/>
      <c r="L39" s="129"/>
      <c r="M39" s="130"/>
    </row>
    <row r="40" spans="1:13" ht="15" customHeight="1">
      <c r="A40" s="137">
        <f>'OverDrive Statistics'!M44</f>
        <v>11615958</v>
      </c>
      <c r="B40" s="137"/>
      <c r="C40" s="137"/>
      <c r="D40" s="137"/>
      <c r="E40" s="137"/>
      <c r="F40" s="137"/>
      <c r="G40" s="71"/>
      <c r="H40" s="128"/>
      <c r="I40" s="129"/>
      <c r="J40" s="129"/>
      <c r="K40" s="129"/>
      <c r="L40" s="129"/>
      <c r="M40" s="130"/>
    </row>
    <row r="41" spans="1:13" ht="15" customHeight="1">
      <c r="A41" s="137"/>
      <c r="B41" s="137"/>
      <c r="C41" s="137"/>
      <c r="D41" s="137"/>
      <c r="E41" s="137"/>
      <c r="F41" s="137"/>
      <c r="G41" s="71"/>
      <c r="H41" s="128"/>
      <c r="I41" s="129"/>
      <c r="J41" s="129"/>
      <c r="K41" s="129"/>
      <c r="L41" s="129"/>
      <c r="M41" s="130"/>
    </row>
    <row r="42" spans="1:13" ht="15" customHeight="1">
      <c r="A42" s="137"/>
      <c r="B42" s="137"/>
      <c r="C42" s="137"/>
      <c r="D42" s="137"/>
      <c r="E42" s="137"/>
      <c r="F42" s="137"/>
      <c r="G42" s="71"/>
      <c r="H42" s="131" t="s">
        <v>46</v>
      </c>
      <c r="I42" s="132"/>
      <c r="J42" s="132"/>
      <c r="K42" s="132"/>
      <c r="L42" s="132"/>
      <c r="M42" s="133"/>
    </row>
    <row r="43" spans="1:13" ht="15" customHeight="1">
      <c r="A43" s="137"/>
      <c r="B43" s="137"/>
      <c r="C43" s="137"/>
      <c r="D43" s="137"/>
      <c r="E43" s="137"/>
      <c r="F43" s="137"/>
      <c r="G43" s="71"/>
      <c r="H43" s="131"/>
      <c r="I43" s="132"/>
      <c r="J43" s="132"/>
      <c r="K43" s="132"/>
      <c r="L43" s="132"/>
      <c r="M43" s="133"/>
    </row>
    <row r="44" spans="1:13" ht="15" customHeight="1">
      <c r="A44" s="137"/>
      <c r="B44" s="137"/>
      <c r="C44" s="137"/>
      <c r="D44" s="137"/>
      <c r="E44" s="137"/>
      <c r="F44" s="137"/>
      <c r="G44" s="71"/>
      <c r="H44" s="131"/>
      <c r="I44" s="132"/>
      <c r="J44" s="132"/>
      <c r="K44" s="132"/>
      <c r="L44" s="132"/>
      <c r="M44" s="133"/>
    </row>
    <row r="45" spans="1:13" ht="15" customHeight="1">
      <c r="A45" s="137"/>
      <c r="B45" s="137"/>
      <c r="C45" s="137"/>
      <c r="D45" s="137"/>
      <c r="E45" s="137"/>
      <c r="F45" s="137"/>
      <c r="G45" s="71"/>
      <c r="H45" s="131"/>
      <c r="I45" s="132"/>
      <c r="J45" s="132"/>
      <c r="K45" s="132"/>
      <c r="L45" s="132"/>
      <c r="M45" s="133"/>
    </row>
    <row r="46" spans="1:13" ht="15" customHeight="1" thickBot="1">
      <c r="A46" s="137"/>
      <c r="B46" s="137"/>
      <c r="C46" s="137"/>
      <c r="D46" s="137"/>
      <c r="E46" s="137"/>
      <c r="F46" s="137"/>
      <c r="G46" s="71"/>
      <c r="H46" s="134"/>
      <c r="I46" s="135"/>
      <c r="J46" s="135"/>
      <c r="K46" s="135"/>
      <c r="L46" s="135"/>
      <c r="M46" s="136"/>
    </row>
    <row r="47" spans="1:13" ht="15" customHeight="1">
      <c r="A47" s="72"/>
      <c r="B47" s="72"/>
      <c r="C47" s="72"/>
      <c r="D47" s="72"/>
      <c r="E47" s="72"/>
      <c r="F47" s="72"/>
      <c r="G47" s="71"/>
      <c r="H47" s="71"/>
      <c r="I47" s="71"/>
      <c r="J47" s="71"/>
      <c r="K47" s="60"/>
      <c r="L47" s="60"/>
      <c r="M47" s="60"/>
    </row>
    <row r="48" spans="1:13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31"/>
      <c r="L48" s="31"/>
      <c r="M48" s="31"/>
    </row>
    <row r="49" ht="15" customHeight="1"/>
    <row r="50" ht="15" customHeight="1"/>
  </sheetData>
  <mergeCells count="28">
    <mergeCell ref="H42:M46"/>
    <mergeCell ref="A40:F46"/>
    <mergeCell ref="A23:F23"/>
    <mergeCell ref="H31:I33"/>
    <mergeCell ref="J31:K33"/>
    <mergeCell ref="L31:M33"/>
    <mergeCell ref="J17:K17"/>
    <mergeCell ref="L17:M17"/>
    <mergeCell ref="H18:I18"/>
    <mergeCell ref="A12:F12"/>
    <mergeCell ref="A34:F39"/>
    <mergeCell ref="H36:M41"/>
    <mergeCell ref="A2:M4"/>
    <mergeCell ref="A32:B33"/>
    <mergeCell ref="C32:D33"/>
    <mergeCell ref="E32:F33"/>
    <mergeCell ref="H23:M24"/>
    <mergeCell ref="J18:K18"/>
    <mergeCell ref="L18:M18"/>
    <mergeCell ref="H15:M16"/>
    <mergeCell ref="H8:M9"/>
    <mergeCell ref="A21:B22"/>
    <mergeCell ref="C21:D22"/>
    <mergeCell ref="A8:F11"/>
    <mergeCell ref="E21:F22"/>
    <mergeCell ref="H10:M14"/>
    <mergeCell ref="B5:L6"/>
    <mergeCell ref="H17:I17"/>
  </mergeCells>
  <pageMargins left="0.35" right="0.35" top="0.45" bottom="0.4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81"/>
  <sheetViews>
    <sheetView zoomScale="80" zoomScaleNormal="80" workbookViewId="0">
      <pane xSplit="1" ySplit="1" topLeftCell="E57" activePane="bottomRight" state="frozen"/>
      <selection pane="topRight" activeCell="B1" sqref="B1"/>
      <selection pane="bottomLeft" activeCell="A2" sqref="A2"/>
      <selection pane="bottomRight" activeCell="C82" sqref="C82"/>
    </sheetView>
  </sheetViews>
  <sheetFormatPr defaultRowHeight="14.5"/>
  <cols>
    <col min="1" max="1" width="42.81640625" bestFit="1" customWidth="1"/>
    <col min="2" max="13" width="13.81640625" customWidth="1"/>
    <col min="14" max="14" width="10.54296875" bestFit="1" customWidth="1"/>
    <col min="15" max="15" width="9.1796875" style="31"/>
    <col min="16" max="16" width="9.1796875" style="31" customWidth="1"/>
    <col min="17" max="17" width="11.453125" style="31" customWidth="1"/>
    <col min="18" max="77" width="9.1796875" style="31"/>
  </cols>
  <sheetData>
    <row r="1" spans="1:77" ht="21">
      <c r="A1" s="138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27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108</v>
      </c>
      <c r="N2" s="25" t="s">
        <v>50</v>
      </c>
    </row>
    <row r="3" spans="1:77">
      <c r="A3" s="1" t="s">
        <v>25</v>
      </c>
      <c r="B3" s="3">
        <f t="shared" ref="B3:N3" si="0">SUM(B4:B5)</f>
        <v>967</v>
      </c>
      <c r="C3" s="3">
        <f t="shared" si="0"/>
        <v>756</v>
      </c>
      <c r="D3" s="3">
        <f t="shared" si="0"/>
        <v>904</v>
      </c>
      <c r="E3" s="3">
        <f t="shared" si="0"/>
        <v>701</v>
      </c>
      <c r="F3" s="3">
        <f t="shared" si="0"/>
        <v>679</v>
      </c>
      <c r="G3" s="3">
        <f t="shared" si="0"/>
        <v>623</v>
      </c>
      <c r="H3" s="3">
        <f t="shared" si="0"/>
        <v>592</v>
      </c>
      <c r="I3" s="3">
        <f t="shared" si="0"/>
        <v>629</v>
      </c>
      <c r="J3" s="3">
        <f t="shared" si="0"/>
        <v>619</v>
      </c>
      <c r="K3" s="3">
        <f t="shared" si="0"/>
        <v>678</v>
      </c>
      <c r="L3" s="3">
        <f t="shared" si="0"/>
        <v>593</v>
      </c>
      <c r="M3" s="3">
        <f t="shared" si="0"/>
        <v>501</v>
      </c>
      <c r="N3" s="4">
        <f t="shared" si="0"/>
        <v>8242</v>
      </c>
    </row>
    <row r="4" spans="1:77" s="34" customFormat="1">
      <c r="A4" s="33" t="s">
        <v>26</v>
      </c>
      <c r="B4" s="29">
        <v>701</v>
      </c>
      <c r="C4" s="29">
        <v>567</v>
      </c>
      <c r="D4" s="29">
        <v>619</v>
      </c>
      <c r="E4" s="29">
        <v>527</v>
      </c>
      <c r="F4" s="29">
        <v>567</v>
      </c>
      <c r="G4" s="29">
        <v>545</v>
      </c>
      <c r="H4" s="29">
        <v>485</v>
      </c>
      <c r="I4" s="29">
        <v>521</v>
      </c>
      <c r="J4" s="29">
        <v>526</v>
      </c>
      <c r="K4" s="29">
        <v>606</v>
      </c>
      <c r="L4" s="29">
        <v>504</v>
      </c>
      <c r="M4" s="29">
        <v>419</v>
      </c>
      <c r="N4" s="26">
        <f>SUM(B4:M4)</f>
        <v>6587</v>
      </c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s="34" customFormat="1">
      <c r="A5" s="33" t="s">
        <v>24</v>
      </c>
      <c r="B5" s="29">
        <v>266</v>
      </c>
      <c r="C5" s="29">
        <v>189</v>
      </c>
      <c r="D5" s="29">
        <v>285</v>
      </c>
      <c r="E5" s="29">
        <v>174</v>
      </c>
      <c r="F5" s="29">
        <v>112</v>
      </c>
      <c r="G5" s="29">
        <v>78</v>
      </c>
      <c r="H5" s="29">
        <v>107</v>
      </c>
      <c r="I5" s="29">
        <v>108</v>
      </c>
      <c r="J5" s="29">
        <v>93</v>
      </c>
      <c r="K5" s="29">
        <v>72</v>
      </c>
      <c r="L5" s="29">
        <v>89</v>
      </c>
      <c r="M5" s="29">
        <v>82</v>
      </c>
      <c r="N5" s="26">
        <f>SUM(B5:M5)</f>
        <v>1655</v>
      </c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</row>
    <row r="6" spans="1:77">
      <c r="A6" s="1" t="s">
        <v>12</v>
      </c>
      <c r="B6" s="3">
        <f t="shared" ref="B6:N6" si="1">SUM(B7:B9)</f>
        <v>157646</v>
      </c>
      <c r="C6" s="3">
        <f t="shared" si="1"/>
        <v>141982</v>
      </c>
      <c r="D6" s="3">
        <f t="shared" si="1"/>
        <v>162339</v>
      </c>
      <c r="E6" s="3">
        <f t="shared" si="1"/>
        <v>157849</v>
      </c>
      <c r="F6" s="3">
        <f t="shared" si="1"/>
        <v>163405</v>
      </c>
      <c r="G6" s="3">
        <f t="shared" si="1"/>
        <v>164044</v>
      </c>
      <c r="H6" s="3">
        <f t="shared" si="1"/>
        <v>177266</v>
      </c>
      <c r="I6" s="3">
        <f t="shared" si="1"/>
        <v>185155</v>
      </c>
      <c r="J6" s="3">
        <f t="shared" si="1"/>
        <v>176129</v>
      </c>
      <c r="K6" s="3">
        <f t="shared" si="1"/>
        <v>187445</v>
      </c>
      <c r="L6" s="3">
        <f t="shared" si="1"/>
        <v>180147</v>
      </c>
      <c r="M6" s="3">
        <f t="shared" si="1"/>
        <v>187042</v>
      </c>
      <c r="N6" s="4">
        <f t="shared" si="1"/>
        <v>2040449</v>
      </c>
    </row>
    <row r="7" spans="1:77">
      <c r="A7" s="5" t="s">
        <v>13</v>
      </c>
      <c r="B7" s="6">
        <v>114708</v>
      </c>
      <c r="C7" s="6">
        <v>102468</v>
      </c>
      <c r="D7" s="6">
        <v>115945</v>
      </c>
      <c r="E7" s="6">
        <v>111362</v>
      </c>
      <c r="F7" s="6">
        <v>114014</v>
      </c>
      <c r="G7" s="6">
        <v>105149</v>
      </c>
      <c r="H7" s="6">
        <v>103605</v>
      </c>
      <c r="I7" s="6">
        <v>102937</v>
      </c>
      <c r="J7" s="6">
        <v>94037</v>
      </c>
      <c r="K7" s="6">
        <v>96841</v>
      </c>
      <c r="L7" s="6">
        <v>90340</v>
      </c>
      <c r="M7" s="6">
        <v>91613</v>
      </c>
      <c r="N7" s="26">
        <f t="shared" ref="N7:N19" si="2">SUM(B7:M7)</f>
        <v>1243019</v>
      </c>
      <c r="O7" s="30"/>
    </row>
    <row r="8" spans="1:77">
      <c r="A8" s="5" t="s">
        <v>28</v>
      </c>
      <c r="B8" s="6">
        <v>23650</v>
      </c>
      <c r="C8" s="6">
        <v>22770</v>
      </c>
      <c r="D8" s="6">
        <v>27898</v>
      </c>
      <c r="E8" s="6">
        <v>29738</v>
      </c>
      <c r="F8" s="6">
        <v>33075</v>
      </c>
      <c r="G8" s="6">
        <v>42457</v>
      </c>
      <c r="H8" s="6">
        <v>56097</v>
      </c>
      <c r="I8" s="6">
        <v>64602</v>
      </c>
      <c r="J8" s="6">
        <v>66102</v>
      </c>
      <c r="K8" s="6">
        <v>74296</v>
      </c>
      <c r="L8" s="6">
        <v>74263</v>
      </c>
      <c r="M8" s="6">
        <v>78017</v>
      </c>
      <c r="N8" s="26">
        <f t="shared" si="2"/>
        <v>592965</v>
      </c>
      <c r="O8" s="30"/>
    </row>
    <row r="9" spans="1:77">
      <c r="A9" s="5" t="s">
        <v>53</v>
      </c>
      <c r="B9" s="6">
        <v>19288</v>
      </c>
      <c r="C9" s="6">
        <v>16744</v>
      </c>
      <c r="D9" s="6">
        <v>18496</v>
      </c>
      <c r="E9" s="6">
        <v>16749</v>
      </c>
      <c r="F9" s="6">
        <v>16316</v>
      </c>
      <c r="G9" s="6">
        <v>16438</v>
      </c>
      <c r="H9" s="6">
        <v>17564</v>
      </c>
      <c r="I9" s="6">
        <v>17616</v>
      </c>
      <c r="J9" s="6">
        <v>15990</v>
      </c>
      <c r="K9" s="6">
        <v>16308</v>
      </c>
      <c r="L9" s="6">
        <v>15544</v>
      </c>
      <c r="M9" s="6">
        <v>17412</v>
      </c>
      <c r="N9" s="26">
        <f t="shared" si="2"/>
        <v>204465</v>
      </c>
      <c r="O9" s="30"/>
    </row>
    <row r="10" spans="1:77">
      <c r="A10" s="1" t="s">
        <v>14</v>
      </c>
      <c r="B10" s="3">
        <f>SUM(B11:B19)</f>
        <v>252575</v>
      </c>
      <c r="C10" s="3">
        <f t="shared" ref="C10:N10" si="3">SUM(C11:C19)</f>
        <v>227617</v>
      </c>
      <c r="D10" s="3">
        <f t="shared" si="3"/>
        <v>257861</v>
      </c>
      <c r="E10" s="3">
        <f t="shared" si="3"/>
        <v>248968</v>
      </c>
      <c r="F10" s="3">
        <f t="shared" si="3"/>
        <v>244754</v>
      </c>
      <c r="G10" s="3">
        <f t="shared" si="3"/>
        <v>248202</v>
      </c>
      <c r="H10" s="3">
        <f t="shared" si="3"/>
        <v>270286</v>
      </c>
      <c r="I10" s="3">
        <f t="shared" si="3"/>
        <v>270864</v>
      </c>
      <c r="J10" s="3">
        <f t="shared" si="3"/>
        <v>251191</v>
      </c>
      <c r="K10" s="3">
        <f t="shared" si="3"/>
        <v>262103</v>
      </c>
      <c r="L10" s="3">
        <f t="shared" si="3"/>
        <v>252884</v>
      </c>
      <c r="M10" s="3">
        <f t="shared" si="3"/>
        <v>264130</v>
      </c>
      <c r="N10" s="4">
        <f t="shared" si="3"/>
        <v>3051435</v>
      </c>
    </row>
    <row r="11" spans="1:77">
      <c r="A11" s="5" t="s">
        <v>15</v>
      </c>
      <c r="B11" s="6">
        <v>188</v>
      </c>
      <c r="C11" s="6">
        <v>170</v>
      </c>
      <c r="D11" s="6">
        <v>202</v>
      </c>
      <c r="E11" s="6">
        <v>220</v>
      </c>
      <c r="F11" s="6">
        <v>204</v>
      </c>
      <c r="G11" s="6">
        <v>178</v>
      </c>
      <c r="H11" s="6">
        <v>227</v>
      </c>
      <c r="I11" s="6">
        <v>518</v>
      </c>
      <c r="J11" s="6">
        <v>583</v>
      </c>
      <c r="K11" s="6">
        <v>330</v>
      </c>
      <c r="L11" s="6">
        <v>200</v>
      </c>
      <c r="M11" s="6">
        <v>249</v>
      </c>
      <c r="N11" s="26">
        <f t="shared" si="2"/>
        <v>3269</v>
      </c>
      <c r="O11" s="30"/>
    </row>
    <row r="12" spans="1:77">
      <c r="A12" s="5" t="s">
        <v>16</v>
      </c>
      <c r="B12" s="6">
        <v>89144</v>
      </c>
      <c r="C12" s="6">
        <v>79973</v>
      </c>
      <c r="D12" s="6">
        <v>89000</v>
      </c>
      <c r="E12" s="6">
        <v>85965</v>
      </c>
      <c r="F12" s="6">
        <v>82412</v>
      </c>
      <c r="G12" s="6">
        <v>80716</v>
      </c>
      <c r="H12" s="6">
        <v>83456</v>
      </c>
      <c r="I12" s="6">
        <v>80677</v>
      </c>
      <c r="J12" s="6">
        <v>72765</v>
      </c>
      <c r="K12" s="6">
        <v>74438</v>
      </c>
      <c r="L12" s="6">
        <v>70115</v>
      </c>
      <c r="M12" s="6">
        <v>71525</v>
      </c>
      <c r="N12" s="26">
        <f t="shared" si="2"/>
        <v>960186</v>
      </c>
      <c r="O12" s="30"/>
    </row>
    <row r="13" spans="1:77">
      <c r="A13" s="5" t="s">
        <v>17</v>
      </c>
      <c r="B13" s="6">
        <v>18</v>
      </c>
      <c r="C13" s="6">
        <v>20</v>
      </c>
      <c r="D13" s="6">
        <v>20</v>
      </c>
      <c r="E13" s="6">
        <v>35</v>
      </c>
      <c r="F13" s="6">
        <v>23</v>
      </c>
      <c r="G13" s="6">
        <v>16</v>
      </c>
      <c r="H13" s="6">
        <v>10</v>
      </c>
      <c r="I13" s="6">
        <v>23</v>
      </c>
      <c r="J13" s="6">
        <v>41</v>
      </c>
      <c r="K13" s="6">
        <v>32</v>
      </c>
      <c r="L13" s="6">
        <v>36</v>
      </c>
      <c r="M13" s="6">
        <v>14</v>
      </c>
      <c r="N13" s="26">
        <f t="shared" si="2"/>
        <v>288</v>
      </c>
      <c r="O13" s="30"/>
    </row>
    <row r="14" spans="1:77">
      <c r="A14" s="5" t="s">
        <v>18</v>
      </c>
      <c r="B14" s="6">
        <v>1983</v>
      </c>
      <c r="C14" s="6">
        <v>1717</v>
      </c>
      <c r="D14" s="6">
        <v>1893</v>
      </c>
      <c r="E14" s="6">
        <v>1828</v>
      </c>
      <c r="F14" s="6">
        <v>1709</v>
      </c>
      <c r="G14" s="6">
        <v>1708</v>
      </c>
      <c r="H14" s="6">
        <v>1558</v>
      </c>
      <c r="I14" s="6">
        <v>1622</v>
      </c>
      <c r="J14" s="6">
        <v>1526</v>
      </c>
      <c r="K14" s="6">
        <v>1643</v>
      </c>
      <c r="L14" s="6">
        <v>1592</v>
      </c>
      <c r="M14" s="6">
        <v>1601</v>
      </c>
      <c r="N14" s="26">
        <f t="shared" si="2"/>
        <v>20380</v>
      </c>
      <c r="O14" s="30"/>
    </row>
    <row r="15" spans="1:77">
      <c r="A15" s="5" t="s">
        <v>19</v>
      </c>
      <c r="B15" s="6">
        <v>92314</v>
      </c>
      <c r="C15" s="6">
        <v>81216</v>
      </c>
      <c r="D15" s="6">
        <v>92348</v>
      </c>
      <c r="E15" s="6">
        <v>88088</v>
      </c>
      <c r="F15" s="6">
        <v>87640</v>
      </c>
      <c r="G15" s="6">
        <v>89694</v>
      </c>
      <c r="H15" s="6">
        <v>95746</v>
      </c>
      <c r="I15" s="6">
        <v>95700</v>
      </c>
      <c r="J15" s="6">
        <v>85634</v>
      </c>
      <c r="K15" s="6">
        <v>87977</v>
      </c>
      <c r="L15" s="6">
        <v>84958</v>
      </c>
      <c r="M15" s="6">
        <v>88276</v>
      </c>
      <c r="N15" s="26">
        <f>SUM(B15:M15)</f>
        <v>1069591</v>
      </c>
      <c r="O15" s="30"/>
    </row>
    <row r="16" spans="1:77">
      <c r="A16" s="5" t="s">
        <v>32</v>
      </c>
      <c r="B16" s="6">
        <v>42</v>
      </c>
      <c r="C16" s="6">
        <v>20</v>
      </c>
      <c r="D16" s="6">
        <v>29</v>
      </c>
      <c r="E16" s="6">
        <v>51</v>
      </c>
      <c r="F16" s="6">
        <v>55</v>
      </c>
      <c r="G16" s="6">
        <v>58</v>
      </c>
      <c r="H16" s="6">
        <v>55</v>
      </c>
      <c r="I16" s="6">
        <v>68</v>
      </c>
      <c r="J16" s="6">
        <v>67</v>
      </c>
      <c r="K16" s="6">
        <v>96</v>
      </c>
      <c r="L16" s="6">
        <v>117</v>
      </c>
      <c r="M16" s="6">
        <v>158</v>
      </c>
      <c r="N16" s="26">
        <f t="shared" si="2"/>
        <v>816</v>
      </c>
      <c r="O16" s="30"/>
    </row>
    <row r="17" spans="1:77">
      <c r="A17" s="5" t="s">
        <v>29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26">
        <f t="shared" si="2"/>
        <v>0</v>
      </c>
      <c r="O17" s="30"/>
    </row>
    <row r="18" spans="1:77">
      <c r="A18" s="5" t="s">
        <v>27</v>
      </c>
      <c r="B18" s="6">
        <v>39443</v>
      </c>
      <c r="C18" s="6">
        <v>38036</v>
      </c>
      <c r="D18" s="6">
        <v>44567</v>
      </c>
      <c r="E18" s="6">
        <v>45221</v>
      </c>
      <c r="F18" s="6">
        <v>47050</v>
      </c>
      <c r="G18" s="6">
        <v>50750</v>
      </c>
      <c r="H18" s="6">
        <v>62966</v>
      </c>
      <c r="I18" s="6">
        <v>66820</v>
      </c>
      <c r="J18" s="6">
        <v>66946</v>
      </c>
      <c r="K18" s="6">
        <v>73397</v>
      </c>
      <c r="L18" s="6">
        <v>72914</v>
      </c>
      <c r="M18" s="6">
        <v>76681</v>
      </c>
      <c r="N18" s="26">
        <f t="shared" si="2"/>
        <v>684791</v>
      </c>
      <c r="O18" s="30"/>
    </row>
    <row r="19" spans="1:77">
      <c r="A19" s="5" t="s">
        <v>52</v>
      </c>
      <c r="B19" s="6">
        <v>29443</v>
      </c>
      <c r="C19" s="6">
        <v>26465</v>
      </c>
      <c r="D19" s="6">
        <v>29802</v>
      </c>
      <c r="E19" s="6">
        <v>27560</v>
      </c>
      <c r="F19" s="6">
        <v>25661</v>
      </c>
      <c r="G19" s="6">
        <v>25082</v>
      </c>
      <c r="H19" s="6">
        <v>26268</v>
      </c>
      <c r="I19" s="6">
        <v>25436</v>
      </c>
      <c r="J19" s="6">
        <v>23629</v>
      </c>
      <c r="K19" s="6">
        <v>24190</v>
      </c>
      <c r="L19" s="6">
        <v>22952</v>
      </c>
      <c r="M19" s="6">
        <v>25626</v>
      </c>
      <c r="N19" s="26">
        <f t="shared" si="2"/>
        <v>312114</v>
      </c>
      <c r="O19" s="30"/>
    </row>
    <row r="20" spans="1:77" s="31" customFormat="1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6"/>
      <c r="O20" s="30"/>
    </row>
    <row r="21" spans="1:77">
      <c r="A21" s="7" t="s">
        <v>20</v>
      </c>
      <c r="B21" s="8">
        <f>SUM(B3,B6,B10)</f>
        <v>411188</v>
      </c>
      <c r="C21" s="8">
        <f t="shared" ref="C21:M21" si="4">SUM(C3,C6,C10)</f>
        <v>370355</v>
      </c>
      <c r="D21" s="8">
        <f t="shared" si="4"/>
        <v>421104</v>
      </c>
      <c r="E21" s="8">
        <f t="shared" si="4"/>
        <v>407518</v>
      </c>
      <c r="F21" s="8">
        <f t="shared" si="4"/>
        <v>408838</v>
      </c>
      <c r="G21" s="8">
        <f t="shared" si="4"/>
        <v>412869</v>
      </c>
      <c r="H21" s="8">
        <f t="shared" si="4"/>
        <v>448144</v>
      </c>
      <c r="I21" s="8">
        <f t="shared" si="4"/>
        <v>456648</v>
      </c>
      <c r="J21" s="8">
        <f t="shared" si="4"/>
        <v>427939</v>
      </c>
      <c r="K21" s="8">
        <f t="shared" si="4"/>
        <v>450226</v>
      </c>
      <c r="L21" s="8">
        <f t="shared" si="4"/>
        <v>433624</v>
      </c>
      <c r="M21" s="8">
        <f t="shared" si="4"/>
        <v>451673</v>
      </c>
      <c r="N21" s="39">
        <f>SUM(N3,N6,N10)</f>
        <v>5100126</v>
      </c>
      <c r="P21" s="31" t="s">
        <v>48</v>
      </c>
      <c r="Q21" s="31">
        <v>19318278</v>
      </c>
    </row>
    <row r="22" spans="1:77">
      <c r="A22" s="80"/>
    </row>
    <row r="24" spans="1:77">
      <c r="A24" s="140" t="s">
        <v>51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77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77" ht="58">
      <c r="A26" s="9" t="s">
        <v>54</v>
      </c>
      <c r="B26" s="10" t="s">
        <v>109</v>
      </c>
      <c r="C26" s="10" t="s">
        <v>110</v>
      </c>
      <c r="D26" s="10" t="s">
        <v>111</v>
      </c>
      <c r="E26" s="10" t="s">
        <v>112</v>
      </c>
      <c r="F26" s="10" t="s">
        <v>113</v>
      </c>
      <c r="G26" s="10" t="s">
        <v>114</v>
      </c>
      <c r="H26" s="10" t="s">
        <v>115</v>
      </c>
      <c r="I26" s="10" t="s">
        <v>116</v>
      </c>
      <c r="J26" s="10" t="s">
        <v>117</v>
      </c>
      <c r="K26" s="10" t="s">
        <v>118</v>
      </c>
      <c r="L26" s="10" t="s">
        <v>119</v>
      </c>
      <c r="M26" s="11" t="s">
        <v>120</v>
      </c>
    </row>
    <row r="27" spans="1:77">
      <c r="A27" s="12" t="s">
        <v>42</v>
      </c>
      <c r="B27" s="13">
        <f>SUM(B28:B30)</f>
        <v>71305</v>
      </c>
      <c r="C27" s="13">
        <f t="shared" ref="C27:L27" si="5">SUM(C28:C30)</f>
        <v>71733</v>
      </c>
      <c r="D27" s="13">
        <f t="shared" si="5"/>
        <v>74582</v>
      </c>
      <c r="E27" s="13">
        <f t="shared" si="5"/>
        <v>74786</v>
      </c>
      <c r="F27" s="13">
        <f t="shared" si="5"/>
        <v>75254</v>
      </c>
      <c r="G27" s="13">
        <f t="shared" si="5"/>
        <v>75465</v>
      </c>
      <c r="H27" s="13">
        <f t="shared" si="5"/>
        <v>75180</v>
      </c>
      <c r="I27" s="13">
        <f t="shared" si="5"/>
        <v>76352</v>
      </c>
      <c r="J27" s="13">
        <f t="shared" si="5"/>
        <v>78466</v>
      </c>
      <c r="K27" s="13">
        <f t="shared" si="5"/>
        <v>79397</v>
      </c>
      <c r="L27" s="13">
        <f t="shared" si="5"/>
        <v>80042</v>
      </c>
      <c r="M27" s="14">
        <f>SUM(M28:M30)</f>
        <v>78550</v>
      </c>
    </row>
    <row r="28" spans="1:77" s="56" customFormat="1">
      <c r="A28" s="24" t="s">
        <v>38</v>
      </c>
      <c r="B28" s="17">
        <v>18170</v>
      </c>
      <c r="C28" s="17">
        <v>18333</v>
      </c>
      <c r="D28" s="17">
        <v>18982</v>
      </c>
      <c r="E28" s="17">
        <v>19083</v>
      </c>
      <c r="F28" s="17">
        <f>19267+8</f>
        <v>19275</v>
      </c>
      <c r="G28" s="17">
        <v>19578</v>
      </c>
      <c r="H28" s="17">
        <v>19598</v>
      </c>
      <c r="I28" s="17">
        <v>19800</v>
      </c>
      <c r="J28" s="17">
        <v>21567</v>
      </c>
      <c r="K28" s="17">
        <f>21792+9</f>
        <v>21801</v>
      </c>
      <c r="L28" s="17">
        <f>21997+10</f>
        <v>22007</v>
      </c>
      <c r="M28" s="18">
        <f>20349+10</f>
        <v>20359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</row>
    <row r="29" spans="1:77" s="56" customFormat="1">
      <c r="A29" s="24" t="s">
        <v>44</v>
      </c>
      <c r="B29" s="17">
        <v>52618</v>
      </c>
      <c r="C29" s="17">
        <v>52883</v>
      </c>
      <c r="D29" s="17">
        <v>55071</v>
      </c>
      <c r="E29" s="17">
        <v>55174</v>
      </c>
      <c r="F29" s="17">
        <f>44886+1853+3069+5642</f>
        <v>55450</v>
      </c>
      <c r="G29" s="17">
        <v>55358</v>
      </c>
      <c r="H29" s="17">
        <v>55053</v>
      </c>
      <c r="I29" s="17">
        <v>56007</v>
      </c>
      <c r="J29" s="17">
        <v>56240</v>
      </c>
      <c r="K29" s="17">
        <f>46063+2032+2972+5886</f>
        <v>56953</v>
      </c>
      <c r="L29" s="17">
        <f>46255+2059+3144+5897+37</f>
        <v>57392</v>
      </c>
      <c r="M29" s="18">
        <f>46356+2037+3381+5872</f>
        <v>57646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</row>
    <row r="30" spans="1:77" s="56" customFormat="1">
      <c r="A30" s="24" t="s">
        <v>23</v>
      </c>
      <c r="B30" s="17">
        <v>517</v>
      </c>
      <c r="C30" s="17">
        <v>517</v>
      </c>
      <c r="D30" s="17">
        <v>529</v>
      </c>
      <c r="E30" s="17">
        <v>529</v>
      </c>
      <c r="F30" s="17">
        <v>529</v>
      </c>
      <c r="G30" s="17">
        <v>529</v>
      </c>
      <c r="H30" s="17">
        <v>529</v>
      </c>
      <c r="I30" s="17">
        <v>545</v>
      </c>
      <c r="J30" s="17">
        <v>659</v>
      </c>
      <c r="K30" s="17">
        <v>643</v>
      </c>
      <c r="L30" s="17">
        <v>643</v>
      </c>
      <c r="M30" s="18">
        <f>529+16</f>
        <v>545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</row>
    <row r="31" spans="1:77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77">
      <c r="A32" s="12" t="s">
        <v>43</v>
      </c>
      <c r="B32" s="13">
        <f>SUM(B33:B35)</f>
        <v>182424</v>
      </c>
      <c r="C32" s="13">
        <f t="shared" ref="C32:L32" si="6">SUM(C33:C35)</f>
        <v>183015</v>
      </c>
      <c r="D32" s="13">
        <f t="shared" si="6"/>
        <v>181897</v>
      </c>
      <c r="E32" s="13">
        <f t="shared" si="6"/>
        <v>185144</v>
      </c>
      <c r="F32" s="13">
        <f t="shared" si="6"/>
        <v>186310</v>
      </c>
      <c r="G32" s="13">
        <f t="shared" si="6"/>
        <v>214081</v>
      </c>
      <c r="H32" s="13">
        <f t="shared" si="6"/>
        <v>213555</v>
      </c>
      <c r="I32" s="13">
        <f t="shared" si="6"/>
        <v>219775</v>
      </c>
      <c r="J32" s="13">
        <f>SUM(J33:J35)</f>
        <v>219829</v>
      </c>
      <c r="K32" s="13">
        <f t="shared" si="6"/>
        <v>221910</v>
      </c>
      <c r="L32" s="13">
        <f t="shared" si="6"/>
        <v>223910</v>
      </c>
      <c r="M32" s="14">
        <f>SUM(M33:M35)</f>
        <v>222202</v>
      </c>
    </row>
    <row r="33" spans="1:77" s="56" customFormat="1">
      <c r="A33" s="24" t="s">
        <v>38</v>
      </c>
      <c r="B33" s="17">
        <v>45122</v>
      </c>
      <c r="C33" s="17">
        <v>45326</v>
      </c>
      <c r="D33" s="17">
        <v>42870</v>
      </c>
      <c r="E33" s="17">
        <v>46015</v>
      </c>
      <c r="F33" s="17">
        <f>46454+127</f>
        <v>46581</v>
      </c>
      <c r="G33" s="17">
        <v>52660</v>
      </c>
      <c r="H33" s="17">
        <v>52754</v>
      </c>
      <c r="I33" s="17">
        <v>56768</v>
      </c>
      <c r="J33" s="17">
        <v>56950</v>
      </c>
      <c r="K33" s="17">
        <f>57450+131</f>
        <v>57581</v>
      </c>
      <c r="L33" s="17">
        <f>58183+133</f>
        <v>58316</v>
      </c>
      <c r="M33" s="18">
        <f>55875+143</f>
        <v>56018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</row>
    <row r="34" spans="1:77" s="56" customFormat="1">
      <c r="A34" s="24" t="s">
        <v>44</v>
      </c>
      <c r="B34" s="17">
        <v>136359</v>
      </c>
      <c r="C34" s="17">
        <v>136746</v>
      </c>
      <c r="D34" s="17">
        <v>138085</v>
      </c>
      <c r="E34" s="17">
        <v>138187</v>
      </c>
      <c r="F34" s="17">
        <f>115544+5671+5339+12233</f>
        <v>138787</v>
      </c>
      <c r="G34" s="17">
        <v>160460</v>
      </c>
      <c r="H34" s="17">
        <v>159840</v>
      </c>
      <c r="I34" s="17">
        <v>162046</v>
      </c>
      <c r="J34" s="17">
        <v>161803</v>
      </c>
      <c r="K34" s="17">
        <f>140199+5917+5914+11591</f>
        <v>163621</v>
      </c>
      <c r="L34" s="17">
        <f>140933+6049+6067+11369+468</f>
        <v>164886</v>
      </c>
      <c r="M34" s="18">
        <f>141528+6061+6544+11090</f>
        <v>165223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</row>
    <row r="35" spans="1:77" s="56" customFormat="1">
      <c r="A35" s="24" t="s">
        <v>23</v>
      </c>
      <c r="B35" s="17">
        <v>943</v>
      </c>
      <c r="C35" s="17">
        <v>943</v>
      </c>
      <c r="D35" s="17">
        <v>942</v>
      </c>
      <c r="E35" s="17">
        <v>942</v>
      </c>
      <c r="F35" s="17">
        <v>942</v>
      </c>
      <c r="G35" s="17">
        <v>961</v>
      </c>
      <c r="H35" s="17">
        <v>961</v>
      </c>
      <c r="I35" s="17">
        <v>961</v>
      </c>
      <c r="J35" s="17">
        <v>1076</v>
      </c>
      <c r="K35" s="17">
        <v>708</v>
      </c>
      <c r="L35" s="17">
        <v>708</v>
      </c>
      <c r="M35" s="18">
        <f>593+368</f>
        <v>961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</row>
    <row r="36" spans="1:77" s="56" customFormat="1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</row>
    <row r="37" spans="1:77" s="56" customFormat="1">
      <c r="A37" s="12" t="s">
        <v>55</v>
      </c>
      <c r="B37" s="13"/>
      <c r="C37" s="17"/>
      <c r="D37" s="13">
        <f>SUM(D38:D40)</f>
        <v>19920</v>
      </c>
      <c r="E37" s="13">
        <f t="shared" ref="E37:M37" si="7">SUM(E38:E40)</f>
        <v>23624</v>
      </c>
      <c r="F37" s="13">
        <f t="shared" si="7"/>
        <v>25525</v>
      </c>
      <c r="G37" s="13">
        <f t="shared" si="7"/>
        <v>27288</v>
      </c>
      <c r="H37" s="13">
        <f t="shared" si="7"/>
        <v>27290</v>
      </c>
      <c r="I37" s="13">
        <f t="shared" si="7"/>
        <v>27848</v>
      </c>
      <c r="J37" s="13">
        <f t="shared" si="7"/>
        <v>28467</v>
      </c>
      <c r="K37" s="13">
        <f t="shared" si="7"/>
        <v>29026</v>
      </c>
      <c r="L37" s="13">
        <f t="shared" si="7"/>
        <v>29531</v>
      </c>
      <c r="M37" s="13">
        <f t="shared" si="7"/>
        <v>30045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</row>
    <row r="38" spans="1:77" s="56" customFormat="1">
      <c r="A38" s="24" t="s">
        <v>38</v>
      </c>
      <c r="B38" s="17"/>
      <c r="C38" s="17"/>
      <c r="D38" s="17">
        <v>3650</v>
      </c>
      <c r="E38" s="17">
        <v>4588</v>
      </c>
      <c r="F38" s="17">
        <v>5062</v>
      </c>
      <c r="G38" s="17">
        <v>5573</v>
      </c>
      <c r="H38" s="17">
        <v>5573</v>
      </c>
      <c r="I38" s="17">
        <v>5744</v>
      </c>
      <c r="J38" s="17">
        <v>5921</v>
      </c>
      <c r="K38" s="17">
        <v>6056</v>
      </c>
      <c r="L38" s="17">
        <v>6194</v>
      </c>
      <c r="M38" s="18">
        <v>6378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</row>
    <row r="39" spans="1:77" s="56" customFormat="1">
      <c r="A39" s="24" t="s">
        <v>44</v>
      </c>
      <c r="B39" s="17"/>
      <c r="C39" s="17"/>
      <c r="D39" s="17">
        <v>16251</v>
      </c>
      <c r="E39" s="17">
        <v>19017</v>
      </c>
      <c r="F39" s="17">
        <v>20444</v>
      </c>
      <c r="G39" s="17">
        <v>21696</v>
      </c>
      <c r="H39" s="17">
        <v>21698</v>
      </c>
      <c r="I39" s="17">
        <v>22085</v>
      </c>
      <c r="J39" s="17">
        <v>22527</v>
      </c>
      <c r="K39" s="17">
        <v>22951</v>
      </c>
      <c r="L39" s="17">
        <v>23318</v>
      </c>
      <c r="M39" s="18">
        <v>23648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</row>
    <row r="40" spans="1:77">
      <c r="A40" s="19" t="s">
        <v>23</v>
      </c>
      <c r="B40" s="20"/>
      <c r="C40" s="20"/>
      <c r="D40" s="20">
        <v>19</v>
      </c>
      <c r="E40" s="20">
        <v>19</v>
      </c>
      <c r="F40" s="20">
        <v>19</v>
      </c>
      <c r="G40" s="20">
        <v>19</v>
      </c>
      <c r="H40" s="20">
        <v>19</v>
      </c>
      <c r="I40" s="20">
        <v>19</v>
      </c>
      <c r="J40" s="20">
        <v>19</v>
      </c>
      <c r="K40" s="20">
        <v>19</v>
      </c>
      <c r="L40" s="20">
        <v>19</v>
      </c>
      <c r="M40" s="21">
        <v>19</v>
      </c>
    </row>
    <row r="41" spans="1:77">
      <c r="A41" s="7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77">
      <c r="A42" s="4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77" s="28" customFormat="1" ht="21">
      <c r="A43" s="42" t="s">
        <v>33</v>
      </c>
      <c r="B43" s="45">
        <v>43137</v>
      </c>
      <c r="C43" s="45">
        <v>43161</v>
      </c>
      <c r="D43" s="45">
        <v>43195</v>
      </c>
      <c r="E43" s="45">
        <v>43221</v>
      </c>
      <c r="F43" s="45">
        <v>43255</v>
      </c>
      <c r="G43" s="45">
        <v>43290</v>
      </c>
      <c r="H43" s="45">
        <v>43313</v>
      </c>
      <c r="I43" s="45">
        <v>43346</v>
      </c>
      <c r="J43" s="45">
        <v>43374</v>
      </c>
      <c r="K43" s="45">
        <v>43406</v>
      </c>
      <c r="L43" s="45">
        <v>43434</v>
      </c>
      <c r="M43" s="46">
        <v>43468</v>
      </c>
      <c r="N43" s="7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</row>
    <row r="44" spans="1:77" s="52" customFormat="1">
      <c r="A44" s="50"/>
      <c r="B44" s="51">
        <v>9732940</v>
      </c>
      <c r="C44" s="51">
        <v>9619457</v>
      </c>
      <c r="D44" s="51">
        <v>9836234</v>
      </c>
      <c r="E44" s="51">
        <v>9988339</v>
      </c>
      <c r="F44" s="51">
        <v>10195375</v>
      </c>
      <c r="G44" s="51">
        <v>10423624</v>
      </c>
      <c r="H44" s="51">
        <v>10581407</v>
      </c>
      <c r="I44" s="51">
        <v>10808585</v>
      </c>
      <c r="J44" s="51">
        <v>11244630</v>
      </c>
      <c r="K44" s="51">
        <v>11459112</v>
      </c>
      <c r="L44" s="51">
        <v>11671809</v>
      </c>
      <c r="M44" s="51">
        <v>11615958</v>
      </c>
      <c r="N44" s="75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</row>
    <row r="45" spans="1:77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77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77" ht="21">
      <c r="A47" s="138" t="s">
        <v>88</v>
      </c>
      <c r="B47" s="141"/>
    </row>
    <row r="48" spans="1:77">
      <c r="A48" s="22" t="s">
        <v>0</v>
      </c>
      <c r="B48" s="47">
        <v>2341</v>
      </c>
    </row>
    <row r="49" spans="1:77">
      <c r="A49" s="22" t="s">
        <v>1</v>
      </c>
      <c r="B49" s="47">
        <v>2506</v>
      </c>
    </row>
    <row r="50" spans="1:77">
      <c r="A50" s="22" t="s">
        <v>2</v>
      </c>
      <c r="B50" s="47">
        <v>2391</v>
      </c>
    </row>
    <row r="51" spans="1:77">
      <c r="A51" s="22" t="s">
        <v>3</v>
      </c>
      <c r="B51" s="47">
        <v>2339</v>
      </c>
    </row>
    <row r="52" spans="1:77">
      <c r="A52" s="22" t="s">
        <v>4</v>
      </c>
      <c r="B52" s="47">
        <f>73638/31</f>
        <v>2375.4193548387098</v>
      </c>
    </row>
    <row r="53" spans="1:77">
      <c r="A53" s="22" t="s">
        <v>5</v>
      </c>
      <c r="B53" s="47">
        <v>2506</v>
      </c>
    </row>
    <row r="54" spans="1:77">
      <c r="A54" s="22" t="s">
        <v>6</v>
      </c>
      <c r="B54" s="47">
        <v>2517</v>
      </c>
    </row>
    <row r="55" spans="1:77">
      <c r="A55" s="22" t="s">
        <v>7</v>
      </c>
      <c r="B55" s="47">
        <v>2557</v>
      </c>
    </row>
    <row r="56" spans="1:77">
      <c r="A56" s="22" t="s">
        <v>8</v>
      </c>
      <c r="B56" s="23">
        <v>2618</v>
      </c>
    </row>
    <row r="57" spans="1:77">
      <c r="A57" s="22" t="s">
        <v>9</v>
      </c>
      <c r="B57" s="47">
        <f>80797/31</f>
        <v>2606.3548387096776</v>
      </c>
    </row>
    <row r="58" spans="1:77">
      <c r="A58" s="22" t="s">
        <v>10</v>
      </c>
      <c r="B58" s="47">
        <f>80508/30</f>
        <v>2683.6</v>
      </c>
    </row>
    <row r="59" spans="1:77">
      <c r="A59" s="22" t="s">
        <v>11</v>
      </c>
      <c r="B59" s="47">
        <f>82214/31</f>
        <v>2652.0645161290322</v>
      </c>
    </row>
    <row r="60" spans="1:77">
      <c r="A60" s="48"/>
      <c r="B60" s="48"/>
    </row>
    <row r="63" spans="1:77" s="28" customFormat="1" ht="21">
      <c r="A63" s="42" t="s">
        <v>31</v>
      </c>
      <c r="B63" s="45">
        <v>43137</v>
      </c>
      <c r="C63" s="45">
        <v>43161</v>
      </c>
      <c r="D63" s="45">
        <v>43195</v>
      </c>
      <c r="E63" s="45">
        <v>43221</v>
      </c>
      <c r="F63" s="45">
        <v>43255</v>
      </c>
      <c r="G63" s="45">
        <v>43290</v>
      </c>
      <c r="H63" s="45">
        <v>43313</v>
      </c>
      <c r="I63" s="45">
        <v>43346</v>
      </c>
      <c r="J63" s="45">
        <v>43374</v>
      </c>
      <c r="K63" s="45">
        <v>43406</v>
      </c>
      <c r="L63" s="45">
        <v>43437</v>
      </c>
      <c r="M63" s="46">
        <v>43103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</row>
    <row r="64" spans="1:77">
      <c r="A64" s="40" t="s">
        <v>21</v>
      </c>
      <c r="B64" s="16">
        <v>73684</v>
      </c>
      <c r="C64" s="43">
        <v>75556</v>
      </c>
      <c r="D64" s="43">
        <v>78893</v>
      </c>
      <c r="E64" s="16">
        <v>79285</v>
      </c>
      <c r="F64" s="16">
        <v>81802</v>
      </c>
      <c r="G64" s="16">
        <v>88598</v>
      </c>
      <c r="H64" s="16">
        <v>92816</v>
      </c>
      <c r="I64" s="16">
        <v>98127</v>
      </c>
      <c r="J64" s="16">
        <v>99843</v>
      </c>
      <c r="K64" s="16">
        <v>104972</v>
      </c>
      <c r="L64" s="16">
        <v>107595</v>
      </c>
      <c r="M64" s="23">
        <v>103823</v>
      </c>
      <c r="N64" s="31"/>
      <c r="BY64"/>
    </row>
    <row r="65" spans="1:77">
      <c r="A65" s="40" t="s">
        <v>22</v>
      </c>
      <c r="B65" s="16">
        <v>167019</v>
      </c>
      <c r="C65" s="43">
        <v>166516</v>
      </c>
      <c r="D65" s="43">
        <v>160785</v>
      </c>
      <c r="E65" s="16">
        <v>155546</v>
      </c>
      <c r="F65" s="16">
        <v>153359</v>
      </c>
      <c r="G65" s="16">
        <v>158346</v>
      </c>
      <c r="H65" s="16">
        <v>159688</v>
      </c>
      <c r="I65" s="16">
        <v>161754</v>
      </c>
      <c r="J65" s="16">
        <v>159517</v>
      </c>
      <c r="K65" s="16">
        <v>160413</v>
      </c>
      <c r="L65" s="16">
        <v>161834</v>
      </c>
      <c r="M65" s="23">
        <v>166856</v>
      </c>
      <c r="N65" s="31"/>
      <c r="BY65"/>
    </row>
    <row r="66" spans="1:77">
      <c r="A66" s="41" t="s">
        <v>23</v>
      </c>
      <c r="B66" s="20">
        <v>8</v>
      </c>
      <c r="C66" s="44">
        <v>7</v>
      </c>
      <c r="D66" s="44">
        <v>6</v>
      </c>
      <c r="E66" s="44">
        <v>11</v>
      </c>
      <c r="F66" s="44">
        <v>4</v>
      </c>
      <c r="G66" s="44">
        <v>5</v>
      </c>
      <c r="H66" s="44">
        <v>7</v>
      </c>
      <c r="I66" s="44">
        <v>6</v>
      </c>
      <c r="J66" s="44">
        <v>6</v>
      </c>
      <c r="K66" s="44">
        <v>5</v>
      </c>
      <c r="L66" s="44">
        <v>6</v>
      </c>
      <c r="M66" s="76">
        <v>3</v>
      </c>
      <c r="N66" s="31"/>
      <c r="BY66"/>
    </row>
    <row r="67" spans="1:77">
      <c r="A67" s="4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9" spans="1:77" ht="21">
      <c r="A69" s="138" t="s">
        <v>30</v>
      </c>
      <c r="B69" s="141"/>
    </row>
    <row r="70" spans="1:77">
      <c r="A70" s="40">
        <v>43137</v>
      </c>
      <c r="B70" s="23">
        <v>41.61</v>
      </c>
    </row>
    <row r="71" spans="1:77">
      <c r="A71" s="40">
        <v>43161</v>
      </c>
      <c r="B71" s="23">
        <v>41.59</v>
      </c>
    </row>
    <row r="72" spans="1:77">
      <c r="A72" s="40">
        <v>43195</v>
      </c>
      <c r="B72" s="23">
        <v>42.89</v>
      </c>
    </row>
    <row r="73" spans="1:77">
      <c r="A73" s="40">
        <v>43221</v>
      </c>
      <c r="B73" s="23">
        <v>44.18</v>
      </c>
    </row>
    <row r="74" spans="1:77">
      <c r="A74" s="40">
        <v>43255</v>
      </c>
      <c r="B74" s="23">
        <v>44.78</v>
      </c>
    </row>
    <row r="75" spans="1:77">
      <c r="A75" s="40">
        <v>43290</v>
      </c>
      <c r="B75" s="23">
        <v>43.56</v>
      </c>
    </row>
    <row r="76" spans="1:77">
      <c r="A76" s="40">
        <v>43313</v>
      </c>
      <c r="B76" s="23">
        <v>43.88</v>
      </c>
    </row>
    <row r="77" spans="1:77">
      <c r="A77" s="40">
        <v>43346</v>
      </c>
      <c r="B77" s="23">
        <v>44.78</v>
      </c>
    </row>
    <row r="78" spans="1:77">
      <c r="A78" s="40">
        <v>43375</v>
      </c>
      <c r="B78" s="23">
        <v>46.68</v>
      </c>
    </row>
    <row r="79" spans="1:77">
      <c r="A79" s="40">
        <v>43406</v>
      </c>
      <c r="B79" s="23">
        <v>46.9</v>
      </c>
    </row>
    <row r="80" spans="1:77">
      <c r="A80" s="40">
        <v>43437</v>
      </c>
      <c r="B80" s="23">
        <v>46.65</v>
      </c>
    </row>
    <row r="81" spans="1:2">
      <c r="A81" s="41">
        <v>43103</v>
      </c>
      <c r="B81" s="21">
        <v>45.96</v>
      </c>
    </row>
  </sheetData>
  <mergeCells count="4">
    <mergeCell ref="A1:M1"/>
    <mergeCell ref="A24:N25"/>
    <mergeCell ref="A47:B47"/>
    <mergeCell ref="A69:B6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8FD2-6002-474F-AC21-E8E65F2E1DBA}">
  <dimension ref="A1:N9"/>
  <sheetViews>
    <sheetView zoomScale="80" zoomScaleNormal="80" workbookViewId="0">
      <selection activeCell="J8" sqref="J8"/>
    </sheetView>
  </sheetViews>
  <sheetFormatPr defaultRowHeight="14.5"/>
  <cols>
    <col min="1" max="1" width="38.453125" bestFit="1" customWidth="1"/>
    <col min="2" max="10" width="12" customWidth="1"/>
    <col min="11" max="11" width="12.54296875" customWidth="1"/>
  </cols>
  <sheetData>
    <row r="1" spans="1:14" ht="21">
      <c r="A1" s="138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95"/>
      <c r="M1" s="95"/>
      <c r="N1" s="95"/>
    </row>
    <row r="2" spans="1:14">
      <c r="A2" s="1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96" t="s">
        <v>50</v>
      </c>
      <c r="L2" s="2"/>
      <c r="M2" s="2"/>
      <c r="N2" s="2"/>
    </row>
    <row r="3" spans="1:14">
      <c r="A3" s="93" t="s">
        <v>103</v>
      </c>
      <c r="C3">
        <v>81</v>
      </c>
      <c r="D3">
        <v>103</v>
      </c>
      <c r="E3">
        <v>130</v>
      </c>
      <c r="F3">
        <v>101</v>
      </c>
      <c r="G3">
        <v>156</v>
      </c>
      <c r="H3">
        <v>119</v>
      </c>
      <c r="I3">
        <v>146</v>
      </c>
      <c r="J3">
        <v>60</v>
      </c>
      <c r="K3" s="89">
        <f>SUM(B3:J3)</f>
        <v>896</v>
      </c>
    </row>
    <row r="4" spans="1:14">
      <c r="A4" s="94" t="s">
        <v>104</v>
      </c>
      <c r="B4">
        <v>17</v>
      </c>
      <c r="C4">
        <v>32</v>
      </c>
      <c r="D4">
        <v>51</v>
      </c>
      <c r="E4">
        <v>16</v>
      </c>
      <c r="F4">
        <v>1</v>
      </c>
      <c r="G4">
        <v>2</v>
      </c>
      <c r="H4">
        <v>1</v>
      </c>
      <c r="I4">
        <v>1</v>
      </c>
      <c r="J4">
        <v>2</v>
      </c>
      <c r="K4" s="89">
        <f>SUM(B4:J4)</f>
        <v>123</v>
      </c>
    </row>
    <row r="5" spans="1:14">
      <c r="A5" s="93" t="s">
        <v>105</v>
      </c>
      <c r="D5">
        <v>2044</v>
      </c>
      <c r="E5">
        <v>5974</v>
      </c>
      <c r="F5">
        <v>4091</v>
      </c>
      <c r="G5">
        <v>2258</v>
      </c>
      <c r="H5">
        <v>2212</v>
      </c>
      <c r="I5">
        <v>2098</v>
      </c>
      <c r="J5">
        <v>635</v>
      </c>
      <c r="K5" s="89">
        <f>SUM(B5:J5)</f>
        <v>19312</v>
      </c>
    </row>
    <row r="6" spans="1:14">
      <c r="A6" s="93" t="s">
        <v>102</v>
      </c>
      <c r="C6">
        <v>128</v>
      </c>
      <c r="D6">
        <v>229</v>
      </c>
      <c r="E6">
        <v>240</v>
      </c>
      <c r="F6">
        <v>258</v>
      </c>
      <c r="G6">
        <v>393</v>
      </c>
      <c r="H6">
        <v>255</v>
      </c>
      <c r="I6">
        <v>1919</v>
      </c>
      <c r="J6">
        <v>1134</v>
      </c>
      <c r="K6" s="89">
        <f>SUM(B6:J6)</f>
        <v>4556</v>
      </c>
    </row>
    <row r="7" spans="1:14">
      <c r="A7" s="93" t="s">
        <v>101</v>
      </c>
      <c r="C7">
        <v>5</v>
      </c>
      <c r="D7">
        <v>9</v>
      </c>
      <c r="E7">
        <v>9</v>
      </c>
      <c r="F7">
        <v>10</v>
      </c>
      <c r="G7">
        <v>15</v>
      </c>
      <c r="H7">
        <v>10</v>
      </c>
      <c r="I7">
        <v>11</v>
      </c>
      <c r="J7">
        <v>7</v>
      </c>
      <c r="K7" s="89">
        <f>ROUND(AVERAGE(B7:J7),0)</f>
        <v>10</v>
      </c>
      <c r="L7" s="97" t="s">
        <v>106</v>
      </c>
    </row>
    <row r="9" spans="1:14">
      <c r="A9" s="93" t="s">
        <v>107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22A4-FD8C-408D-814A-3ECAC4F8CA2D}">
  <dimension ref="A1:N20"/>
  <sheetViews>
    <sheetView topLeftCell="J1" workbookViewId="0">
      <selection activeCell="D15" sqref="D15"/>
    </sheetView>
  </sheetViews>
  <sheetFormatPr defaultColWidth="8.7265625" defaultRowHeight="13"/>
  <cols>
    <col min="1" max="1" width="36.1796875" style="81" bestFit="1" customWidth="1"/>
    <col min="2" max="2" width="11.81640625" style="81" bestFit="1" customWidth="1"/>
    <col min="3" max="3" width="12" style="81" bestFit="1" customWidth="1"/>
    <col min="4" max="4" width="12.453125" style="81" bestFit="1" customWidth="1"/>
    <col min="5" max="5" width="12" style="81" bestFit="1" customWidth="1"/>
    <col min="6" max="6" width="12.54296875" style="81" bestFit="1" customWidth="1"/>
    <col min="7" max="7" width="11.81640625" style="81" bestFit="1" customWidth="1"/>
    <col min="8" max="8" width="11.26953125" style="81" bestFit="1" customWidth="1"/>
    <col min="9" max="9" width="12.1796875" style="81" bestFit="1" customWidth="1"/>
    <col min="10" max="10" width="12" style="81" bestFit="1" customWidth="1"/>
    <col min="11" max="12" width="11.81640625" style="81" bestFit="1" customWidth="1"/>
    <col min="13" max="13" width="12.1796875" style="81" bestFit="1" customWidth="1"/>
    <col min="14" max="14" width="10.26953125" style="81" bestFit="1" customWidth="1"/>
    <col min="15" max="16384" width="8.7265625" style="81"/>
  </cols>
  <sheetData>
    <row r="1" spans="1:14" ht="14.5">
      <c r="A1" s="91" t="s">
        <v>57</v>
      </c>
      <c r="B1" s="91" t="s">
        <v>58</v>
      </c>
      <c r="C1" s="91" t="s">
        <v>59</v>
      </c>
      <c r="D1" s="91" t="s">
        <v>60</v>
      </c>
      <c r="E1" s="91" t="s">
        <v>61</v>
      </c>
      <c r="F1" s="91" t="s">
        <v>62</v>
      </c>
      <c r="G1" s="91" t="s">
        <v>63</v>
      </c>
      <c r="H1" s="91" t="s">
        <v>64</v>
      </c>
      <c r="I1" s="91" t="s">
        <v>65</v>
      </c>
      <c r="J1" s="91" t="s">
        <v>66</v>
      </c>
      <c r="K1" s="91" t="s">
        <v>67</v>
      </c>
      <c r="L1" s="91" t="s">
        <v>68</v>
      </c>
      <c r="M1" s="91" t="s">
        <v>69</v>
      </c>
      <c r="N1" s="91" t="s">
        <v>70</v>
      </c>
    </row>
    <row r="2" spans="1:14" ht="14.5">
      <c r="A2" t="s">
        <v>71</v>
      </c>
      <c r="B2" s="52">
        <v>48927</v>
      </c>
      <c r="C2" s="52">
        <v>39520</v>
      </c>
      <c r="D2" s="52">
        <v>43253</v>
      </c>
      <c r="E2" s="52">
        <v>40693</v>
      </c>
      <c r="F2" s="52">
        <v>41129</v>
      </c>
      <c r="G2" s="52">
        <v>45483</v>
      </c>
      <c r="H2" s="52">
        <v>48914</v>
      </c>
      <c r="I2" s="52">
        <v>50634</v>
      </c>
      <c r="J2" s="52">
        <v>44643</v>
      </c>
      <c r="K2" s="52">
        <v>48230</v>
      </c>
      <c r="L2" s="52">
        <v>47566</v>
      </c>
      <c r="M2" s="52">
        <v>48749</v>
      </c>
      <c r="N2" s="52">
        <v>547741</v>
      </c>
    </row>
    <row r="3" spans="1:14" ht="14.5">
      <c r="A3" t="s">
        <v>72</v>
      </c>
      <c r="B3" s="52">
        <v>23579</v>
      </c>
      <c r="C3" s="52">
        <v>19284</v>
      </c>
      <c r="D3" s="52">
        <v>21847</v>
      </c>
      <c r="E3" s="52">
        <v>19714</v>
      </c>
      <c r="F3" s="52">
        <v>20412</v>
      </c>
      <c r="G3" s="52">
        <v>21729</v>
      </c>
      <c r="H3" s="52">
        <v>23093</v>
      </c>
      <c r="I3" s="52">
        <v>23825</v>
      </c>
      <c r="J3" s="52">
        <v>21560</v>
      </c>
      <c r="K3" s="52">
        <v>23712</v>
      </c>
      <c r="L3" s="52">
        <v>22437</v>
      </c>
      <c r="M3" s="52">
        <v>21916</v>
      </c>
      <c r="N3" s="52">
        <v>263108</v>
      </c>
    </row>
    <row r="4" spans="1:14" ht="14.5">
      <c r="A4" t="s">
        <v>73</v>
      </c>
      <c r="B4" s="52">
        <v>20707</v>
      </c>
      <c r="C4" s="52">
        <v>16427</v>
      </c>
      <c r="D4" s="52">
        <v>18482</v>
      </c>
      <c r="E4" s="52">
        <v>17073</v>
      </c>
      <c r="F4" s="52">
        <v>18247</v>
      </c>
      <c r="G4" s="52">
        <v>19264</v>
      </c>
      <c r="H4" s="98">
        <v>20333</v>
      </c>
      <c r="I4" s="52">
        <v>21696</v>
      </c>
      <c r="J4" s="52">
        <v>18934</v>
      </c>
      <c r="K4" s="52">
        <v>20506</v>
      </c>
      <c r="L4" s="52">
        <v>19345</v>
      </c>
      <c r="M4" s="52">
        <v>19670</v>
      </c>
      <c r="N4" s="52">
        <v>230684</v>
      </c>
    </row>
    <row r="5" spans="1:14" ht="14.5">
      <c r="A5" t="s">
        <v>128</v>
      </c>
      <c r="B5" s="52">
        <v>18298</v>
      </c>
      <c r="C5" s="52">
        <v>15101</v>
      </c>
      <c r="D5" s="52">
        <v>16805</v>
      </c>
      <c r="E5" s="52">
        <v>15669</v>
      </c>
      <c r="F5" s="52">
        <v>15682</v>
      </c>
      <c r="G5" s="52">
        <v>17543</v>
      </c>
      <c r="H5" s="98">
        <v>18127</v>
      </c>
      <c r="I5" s="52">
        <v>18705</v>
      </c>
      <c r="J5" s="52">
        <v>17004</v>
      </c>
      <c r="K5" s="52">
        <v>18622</v>
      </c>
      <c r="L5" s="52">
        <v>17447</v>
      </c>
      <c r="M5" s="52">
        <v>17399</v>
      </c>
      <c r="N5" s="52">
        <v>206402</v>
      </c>
    </row>
    <row r="6" spans="1:14" ht="14.5">
      <c r="A6" t="s">
        <v>74</v>
      </c>
      <c r="B6" s="52">
        <v>14798</v>
      </c>
      <c r="C6" s="52">
        <v>11844</v>
      </c>
      <c r="D6" s="52">
        <v>13692</v>
      </c>
      <c r="E6" s="52">
        <v>12450</v>
      </c>
      <c r="F6" s="52">
        <v>13278</v>
      </c>
      <c r="G6" s="52">
        <v>14313</v>
      </c>
      <c r="H6" s="52">
        <v>15108</v>
      </c>
      <c r="I6" s="52">
        <v>15644</v>
      </c>
      <c r="J6" s="52">
        <v>14027</v>
      </c>
      <c r="K6" s="52">
        <v>14768</v>
      </c>
      <c r="L6" s="52">
        <v>13932</v>
      </c>
      <c r="M6" s="52">
        <v>14232</v>
      </c>
      <c r="N6" s="52">
        <v>168086</v>
      </c>
    </row>
    <row r="7" spans="1:14" ht="14.5">
      <c r="A7" t="s">
        <v>75</v>
      </c>
      <c r="B7" s="52">
        <v>13260</v>
      </c>
      <c r="C7" s="52">
        <v>10664</v>
      </c>
      <c r="D7" s="52">
        <v>11833</v>
      </c>
      <c r="E7" s="52">
        <v>11249</v>
      </c>
      <c r="F7" s="52">
        <v>11050</v>
      </c>
      <c r="G7" s="52">
        <v>12194</v>
      </c>
      <c r="H7" s="52">
        <v>12559</v>
      </c>
      <c r="I7" s="52">
        <v>13261</v>
      </c>
      <c r="J7" s="52">
        <v>11658</v>
      </c>
      <c r="K7" s="52">
        <v>13131</v>
      </c>
      <c r="L7" s="52">
        <v>12136</v>
      </c>
      <c r="M7" s="52">
        <v>12214</v>
      </c>
      <c r="N7" s="52">
        <v>145209</v>
      </c>
    </row>
    <row r="8" spans="1:14" ht="14.5">
      <c r="A8" t="s">
        <v>76</v>
      </c>
      <c r="B8" s="52">
        <v>10338</v>
      </c>
      <c r="C8" s="52">
        <v>8663</v>
      </c>
      <c r="D8" s="52">
        <v>9822</v>
      </c>
      <c r="E8" s="52">
        <v>9131</v>
      </c>
      <c r="F8" s="52">
        <v>9105</v>
      </c>
      <c r="G8" s="52">
        <v>9477</v>
      </c>
      <c r="H8" s="52">
        <v>9896</v>
      </c>
      <c r="I8" s="52">
        <v>10841</v>
      </c>
      <c r="J8" s="52">
        <v>9551</v>
      </c>
      <c r="K8" s="52">
        <v>9995</v>
      </c>
      <c r="L8" s="52">
        <v>9723</v>
      </c>
      <c r="M8" s="52">
        <v>9816</v>
      </c>
      <c r="N8" s="52">
        <v>116358</v>
      </c>
    </row>
    <row r="9" spans="1:14" ht="14.5">
      <c r="A9" t="s">
        <v>77</v>
      </c>
      <c r="B9" s="52">
        <v>9959</v>
      </c>
      <c r="C9" s="52">
        <v>8377</v>
      </c>
      <c r="D9" s="52">
        <v>9274</v>
      </c>
      <c r="E9" s="52">
        <v>8284</v>
      </c>
      <c r="F9" s="52">
        <v>8287</v>
      </c>
      <c r="G9" s="52">
        <v>8979</v>
      </c>
      <c r="H9" s="52">
        <v>9517</v>
      </c>
      <c r="I9" s="52">
        <v>9551</v>
      </c>
      <c r="J9" s="52">
        <v>8863</v>
      </c>
      <c r="K9" s="52">
        <v>9890</v>
      </c>
      <c r="L9" s="52">
        <v>8880</v>
      </c>
      <c r="M9" s="52">
        <v>9094</v>
      </c>
      <c r="N9" s="52">
        <v>108955</v>
      </c>
    </row>
    <row r="10" spans="1:14" ht="14.5">
      <c r="A10" t="s">
        <v>78</v>
      </c>
      <c r="B10" s="52">
        <v>8940</v>
      </c>
      <c r="C10" s="52">
        <v>7414</v>
      </c>
      <c r="D10" s="52">
        <v>8608</v>
      </c>
      <c r="E10" s="52">
        <v>7856</v>
      </c>
      <c r="F10" s="52">
        <v>8147</v>
      </c>
      <c r="G10" s="52">
        <v>8566</v>
      </c>
      <c r="H10" s="52">
        <v>9339</v>
      </c>
      <c r="I10" s="52">
        <v>9504</v>
      </c>
      <c r="J10" s="52">
        <v>8715</v>
      </c>
      <c r="K10" s="52">
        <v>9454</v>
      </c>
      <c r="L10" s="52">
        <v>9050</v>
      </c>
      <c r="M10" s="52">
        <v>8953</v>
      </c>
      <c r="N10" s="52">
        <v>104546</v>
      </c>
    </row>
    <row r="11" spans="1:14" ht="14.5">
      <c r="A11" t="s">
        <v>79</v>
      </c>
      <c r="B11" s="52">
        <v>9387</v>
      </c>
      <c r="C11" s="52">
        <v>7757</v>
      </c>
      <c r="D11" s="52">
        <v>8824</v>
      </c>
      <c r="E11" s="52">
        <v>8097</v>
      </c>
      <c r="F11" s="52">
        <v>8249</v>
      </c>
      <c r="G11" s="52">
        <v>8710</v>
      </c>
      <c r="H11" s="52">
        <v>8889</v>
      </c>
      <c r="I11" s="52">
        <v>9096</v>
      </c>
      <c r="J11" s="52">
        <v>9468</v>
      </c>
      <c r="K11" s="52">
        <v>8228</v>
      </c>
      <c r="L11" s="52">
        <v>8644</v>
      </c>
      <c r="M11" s="52">
        <v>8461</v>
      </c>
      <c r="N11" s="52">
        <v>103810</v>
      </c>
    </row>
    <row r="12" spans="1:14" ht="14.5">
      <c r="A12" t="s">
        <v>80</v>
      </c>
      <c r="B12" s="52">
        <v>8215</v>
      </c>
      <c r="C12" s="52">
        <v>6805</v>
      </c>
      <c r="D12" s="52">
        <v>7250</v>
      </c>
      <c r="E12" s="52">
        <v>6646</v>
      </c>
      <c r="F12" s="52">
        <v>7035</v>
      </c>
      <c r="G12" s="52">
        <v>7667</v>
      </c>
      <c r="H12" s="52">
        <v>7810</v>
      </c>
      <c r="I12" s="52">
        <v>8043</v>
      </c>
      <c r="J12" s="52">
        <v>7268</v>
      </c>
      <c r="K12" s="52">
        <v>8035</v>
      </c>
      <c r="L12" s="52">
        <v>7490</v>
      </c>
      <c r="M12" s="52">
        <v>7536</v>
      </c>
      <c r="N12" s="52">
        <v>89800</v>
      </c>
    </row>
    <row r="13" spans="1:14" ht="14.5">
      <c r="A13" t="s">
        <v>81</v>
      </c>
      <c r="B13" s="52">
        <v>5946</v>
      </c>
      <c r="C13" s="53">
        <v>5221</v>
      </c>
      <c r="D13" s="52">
        <v>5799</v>
      </c>
      <c r="E13" s="52">
        <v>5182</v>
      </c>
      <c r="F13" s="52">
        <v>5539</v>
      </c>
      <c r="G13" s="52">
        <v>5408</v>
      </c>
      <c r="H13" s="52">
        <v>5861</v>
      </c>
      <c r="I13" s="52">
        <v>6366</v>
      </c>
      <c r="J13" s="52">
        <v>5854</v>
      </c>
      <c r="K13" s="52">
        <v>6509</v>
      </c>
      <c r="L13" s="52">
        <v>6201</v>
      </c>
      <c r="M13" s="52">
        <v>5872</v>
      </c>
      <c r="N13" s="52">
        <v>69758</v>
      </c>
    </row>
    <row r="14" spans="1:14" ht="14.5">
      <c r="A14" t="s">
        <v>82</v>
      </c>
      <c r="B14" s="52">
        <v>4679</v>
      </c>
      <c r="C14" s="52">
        <v>4001</v>
      </c>
      <c r="D14" s="52">
        <v>4441</v>
      </c>
      <c r="E14" s="52">
        <v>4033</v>
      </c>
      <c r="F14" s="52">
        <v>4223</v>
      </c>
      <c r="G14" s="52">
        <v>4618</v>
      </c>
      <c r="H14" s="52">
        <v>4827</v>
      </c>
      <c r="I14" s="52">
        <v>4860</v>
      </c>
      <c r="J14" s="52">
        <v>4442</v>
      </c>
      <c r="K14" s="52">
        <v>4695</v>
      </c>
      <c r="L14" s="52">
        <v>4351</v>
      </c>
      <c r="M14" s="52">
        <v>4391</v>
      </c>
      <c r="N14" s="52">
        <v>53561</v>
      </c>
    </row>
    <row r="15" spans="1:14" ht="14.5">
      <c r="A15" t="s">
        <v>83</v>
      </c>
      <c r="B15" s="52">
        <v>4437</v>
      </c>
      <c r="C15" s="52">
        <v>3652</v>
      </c>
      <c r="D15" s="52">
        <v>4345</v>
      </c>
      <c r="E15" s="52">
        <v>3792</v>
      </c>
      <c r="F15" s="52">
        <v>3984</v>
      </c>
      <c r="G15" s="52">
        <v>4172</v>
      </c>
      <c r="H15" s="52">
        <v>4231</v>
      </c>
      <c r="I15" s="52">
        <v>4729</v>
      </c>
      <c r="J15" s="52">
        <v>4013</v>
      </c>
      <c r="K15" s="52">
        <v>4483</v>
      </c>
      <c r="L15" s="52">
        <v>4109</v>
      </c>
      <c r="M15" s="52">
        <v>3906</v>
      </c>
      <c r="N15" s="52">
        <v>49853</v>
      </c>
    </row>
    <row r="16" spans="1:14" ht="14.5">
      <c r="A16" t="s">
        <v>84</v>
      </c>
      <c r="B16" s="52">
        <v>3967</v>
      </c>
      <c r="C16" s="52">
        <v>3367</v>
      </c>
      <c r="D16" s="52">
        <v>3673</v>
      </c>
      <c r="E16" s="52">
        <v>3424</v>
      </c>
      <c r="F16" s="52">
        <v>3412</v>
      </c>
      <c r="G16" s="52">
        <v>3797</v>
      </c>
      <c r="H16" s="52">
        <v>3800</v>
      </c>
      <c r="I16" s="52">
        <v>3963</v>
      </c>
      <c r="J16" s="52">
        <v>3601</v>
      </c>
      <c r="K16" s="52">
        <v>3923</v>
      </c>
      <c r="L16" s="52">
        <v>3969</v>
      </c>
      <c r="M16" s="52">
        <v>3780</v>
      </c>
      <c r="N16" s="52">
        <v>44676</v>
      </c>
    </row>
    <row r="17" spans="1:14" ht="14.5">
      <c r="A17" t="s">
        <v>85</v>
      </c>
      <c r="B17" s="52">
        <v>2713</v>
      </c>
      <c r="C17" s="52">
        <v>2195</v>
      </c>
      <c r="D17" s="52">
        <v>2509</v>
      </c>
      <c r="E17" s="52">
        <v>2407</v>
      </c>
      <c r="F17" s="52">
        <v>2460</v>
      </c>
      <c r="G17" s="52">
        <v>2794</v>
      </c>
      <c r="H17" s="52">
        <v>2782</v>
      </c>
      <c r="I17" s="52">
        <v>2981</v>
      </c>
      <c r="J17" s="52">
        <v>2771</v>
      </c>
      <c r="K17" s="52">
        <v>3008</v>
      </c>
      <c r="L17" s="52">
        <v>2835</v>
      </c>
      <c r="M17" s="52">
        <v>2672</v>
      </c>
      <c r="N17" s="52">
        <v>32127</v>
      </c>
    </row>
    <row r="18" spans="1:14" ht="14.5">
      <c r="A18" t="s">
        <v>86</v>
      </c>
      <c r="B18" s="52">
        <v>2879</v>
      </c>
      <c r="C18" s="52">
        <v>2252</v>
      </c>
      <c r="D18" s="52">
        <v>2418</v>
      </c>
      <c r="E18" s="52">
        <v>2425</v>
      </c>
      <c r="F18" s="52">
        <v>2232</v>
      </c>
      <c r="G18" s="52">
        <v>2525</v>
      </c>
      <c r="H18" s="52">
        <v>2585</v>
      </c>
      <c r="I18" s="52">
        <v>2613</v>
      </c>
      <c r="J18" s="52">
        <v>2543</v>
      </c>
      <c r="K18" s="52">
        <v>2698</v>
      </c>
      <c r="L18" s="52">
        <v>2454</v>
      </c>
      <c r="M18" s="52">
        <v>2527</v>
      </c>
      <c r="N18" s="52">
        <v>30151</v>
      </c>
    </row>
    <row r="19" spans="1:14" ht="14.5">
      <c r="A19" t="s">
        <v>87</v>
      </c>
      <c r="B19" s="52">
        <v>20</v>
      </c>
      <c r="C19" s="52">
        <v>7</v>
      </c>
      <c r="D19" s="52">
        <v>5</v>
      </c>
      <c r="E19" s="52">
        <v>11</v>
      </c>
      <c r="F19" s="52">
        <v>11</v>
      </c>
      <c r="G19" s="52">
        <v>8</v>
      </c>
      <c r="H19" s="52">
        <v>7</v>
      </c>
      <c r="I19" s="52">
        <v>24</v>
      </c>
      <c r="J19" s="52">
        <v>12</v>
      </c>
      <c r="K19" s="52">
        <v>4</v>
      </c>
      <c r="L19" s="52">
        <v>8</v>
      </c>
      <c r="M19" s="52">
        <v>10</v>
      </c>
      <c r="N19" s="52">
        <v>127</v>
      </c>
    </row>
    <row r="20" spans="1:14" ht="14.5">
      <c r="A20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>
        <f>SUM(Table13[Total])</f>
        <v>2364952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66F1-D8A0-42C6-83A4-68CCEFA040F6}">
  <dimension ref="A1:P9"/>
  <sheetViews>
    <sheetView zoomScale="70" zoomScaleNormal="70" workbookViewId="0">
      <selection activeCell="I15" sqref="I15"/>
    </sheetView>
  </sheetViews>
  <sheetFormatPr defaultRowHeight="14.5"/>
  <cols>
    <col min="1" max="1" width="30.1796875" bestFit="1" customWidth="1"/>
    <col min="2" max="3" width="10.453125" bestFit="1" customWidth="1"/>
    <col min="4" max="4" width="30.26953125" bestFit="1" customWidth="1"/>
    <col min="5" max="16" width="9.54296875" customWidth="1"/>
  </cols>
  <sheetData>
    <row r="1" spans="1:16" s="28" customFormat="1">
      <c r="A1" s="82"/>
      <c r="B1" s="82"/>
      <c r="C1" s="82"/>
      <c r="D1" s="82"/>
      <c r="E1" s="143" t="s">
        <v>89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>
      <c r="A2" s="83" t="s">
        <v>93</v>
      </c>
      <c r="B2" s="83" t="s">
        <v>91</v>
      </c>
      <c r="C2" s="83" t="s">
        <v>92</v>
      </c>
      <c r="D2" s="83" t="s">
        <v>90</v>
      </c>
      <c r="E2" s="86" t="s">
        <v>0</v>
      </c>
      <c r="F2" s="87" t="s">
        <v>1</v>
      </c>
      <c r="G2" s="87" t="s">
        <v>2</v>
      </c>
      <c r="H2" s="87" t="s">
        <v>3</v>
      </c>
      <c r="I2" s="87" t="s">
        <v>4</v>
      </c>
      <c r="J2" s="87" t="s">
        <v>5</v>
      </c>
      <c r="K2" s="87" t="s">
        <v>6</v>
      </c>
      <c r="L2" s="87" t="s">
        <v>7</v>
      </c>
      <c r="M2" s="87" t="s">
        <v>8</v>
      </c>
      <c r="N2" s="87" t="s">
        <v>9</v>
      </c>
      <c r="O2" s="87" t="s">
        <v>10</v>
      </c>
      <c r="P2" s="88" t="s">
        <v>11</v>
      </c>
    </row>
    <row r="3" spans="1:16">
      <c r="A3" t="s">
        <v>95</v>
      </c>
      <c r="B3" s="84">
        <v>42916</v>
      </c>
      <c r="C3" s="84">
        <v>43281</v>
      </c>
      <c r="D3" t="s">
        <v>94</v>
      </c>
      <c r="E3" s="142">
        <v>12914</v>
      </c>
      <c r="F3" s="142">
        <v>8784</v>
      </c>
      <c r="G3" s="142">
        <v>7828</v>
      </c>
      <c r="H3" s="142">
        <v>6486</v>
      </c>
      <c r="I3" s="142">
        <v>7054</v>
      </c>
      <c r="J3" s="142">
        <v>6580</v>
      </c>
      <c r="K3" s="90"/>
      <c r="L3" s="90"/>
      <c r="M3" s="90"/>
      <c r="N3" s="89"/>
      <c r="O3" s="89"/>
      <c r="P3" s="89"/>
    </row>
    <row r="4" spans="1:16">
      <c r="A4" t="s">
        <v>96</v>
      </c>
      <c r="B4" s="84">
        <v>43077</v>
      </c>
      <c r="C4" s="84">
        <v>43442</v>
      </c>
      <c r="D4" t="s">
        <v>98</v>
      </c>
      <c r="E4" s="142"/>
      <c r="F4" s="142"/>
      <c r="G4" s="142"/>
      <c r="H4" s="142"/>
      <c r="I4" s="142"/>
      <c r="J4" s="142"/>
      <c r="K4" s="85">
        <v>3868</v>
      </c>
      <c r="L4" s="85">
        <v>4499</v>
      </c>
      <c r="M4" s="85">
        <v>3517</v>
      </c>
      <c r="N4" s="85">
        <v>2514</v>
      </c>
      <c r="O4" s="85">
        <v>2041</v>
      </c>
      <c r="P4" s="85">
        <v>540</v>
      </c>
    </row>
    <row r="5" spans="1:16">
      <c r="A5" t="s">
        <v>97</v>
      </c>
      <c r="B5" s="84">
        <v>43077</v>
      </c>
      <c r="C5" s="84">
        <v>43442</v>
      </c>
      <c r="D5" t="s">
        <v>99</v>
      </c>
      <c r="E5" s="85">
        <v>6248</v>
      </c>
      <c r="F5" s="85">
        <v>4332</v>
      </c>
      <c r="G5" s="85">
        <v>4047</v>
      </c>
      <c r="H5" s="85">
        <v>5360</v>
      </c>
      <c r="I5" s="85">
        <v>3714</v>
      </c>
      <c r="J5" s="85">
        <v>3569</v>
      </c>
      <c r="K5" s="85">
        <v>2786</v>
      </c>
      <c r="L5" s="85">
        <v>3997</v>
      </c>
      <c r="M5" s="85">
        <v>3093</v>
      </c>
      <c r="N5" s="85">
        <v>3652</v>
      </c>
      <c r="O5" s="85">
        <v>3749</v>
      </c>
      <c r="P5" s="85">
        <v>2469</v>
      </c>
    </row>
    <row r="6" spans="1:16">
      <c r="A6" t="s">
        <v>124</v>
      </c>
      <c r="B6" s="84">
        <v>43440</v>
      </c>
      <c r="C6" s="84">
        <v>43805</v>
      </c>
      <c r="D6" t="s">
        <v>121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42">
        <v>13643</v>
      </c>
    </row>
    <row r="7" spans="1:16">
      <c r="A7" t="s">
        <v>125</v>
      </c>
      <c r="B7" s="84">
        <v>43454</v>
      </c>
      <c r="C7" s="84">
        <v>43819</v>
      </c>
      <c r="D7" t="s">
        <v>121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42"/>
    </row>
    <row r="8" spans="1:16">
      <c r="A8" t="s">
        <v>127</v>
      </c>
      <c r="B8" s="84">
        <v>43827</v>
      </c>
      <c r="C8" s="84">
        <v>43827</v>
      </c>
      <c r="D8" t="s">
        <v>123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142"/>
    </row>
    <row r="9" spans="1:16">
      <c r="A9" t="s">
        <v>126</v>
      </c>
      <c r="B9" s="84">
        <v>43454</v>
      </c>
      <c r="C9" s="84">
        <v>43819</v>
      </c>
      <c r="D9" t="s">
        <v>122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>
        <v>4113</v>
      </c>
    </row>
  </sheetData>
  <mergeCells count="8">
    <mergeCell ref="P6:P8"/>
    <mergeCell ref="J3:J4"/>
    <mergeCell ref="E1:P1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Infographic</vt:lpstr>
      <vt:lpstr>OverDrive Statistics</vt:lpstr>
      <vt:lpstr>Biblioboard Statistics</vt:lpstr>
      <vt:lpstr>Monthly OD Holds by System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2019-01-18T21:59:34Z</dcterms:modified>
</cp:coreProperties>
</file>